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DA\Eksternt_Affald\Anmeldelser\DDAffald-Hjemmeside\"/>
    </mc:Choice>
  </mc:AlternateContent>
  <workbookProtection workbookAlgorithmName="SHA-512" workbookHashValue="BIYNGkniCAZcKfjYlcdCyWLfyw7jWFOGuyncghYe1ECbVqwAiIrCxWl5V5FM00+hh+Y6CFUb4NUCXUHHR7BhWw==" workbookSaltValue="+voGbMLUTjGaRwd4Gpf5XA==" workbookSpinCount="100000" lockStructure="1"/>
  <bookViews>
    <workbookView xWindow="-120" yWindow="-120" windowWidth="25440" windowHeight="15390"/>
  </bookViews>
  <sheets>
    <sheet name="Flere-Kilder-til-DD" sheetId="1" r:id="rId1"/>
    <sheet name="ADS_DD-info" sheetId="5" state="hidden" r:id="rId2"/>
    <sheet name="Anmeldelse_email" sheetId="6" state="hidden" r:id="rId3"/>
    <sheet name="Drop-down-lister" sheetId="2" state="hidden" r:id="rId4"/>
    <sheet name="Half-life" sheetId="3" state="hidden" r:id="rId5"/>
    <sheet name="Enhe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5" i="1"/>
  <c r="J6" i="1"/>
  <c r="J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5" i="1"/>
  <c r="V5" i="1" s="1"/>
  <c r="W5" i="1" s="1"/>
  <c r="L5" i="1" s="1"/>
  <c r="G10" i="5" s="1"/>
  <c r="M6" i="1"/>
  <c r="M7" i="1"/>
  <c r="V7" i="1" s="1"/>
  <c r="W7" i="1" s="1"/>
  <c r="L7" i="1" s="1"/>
  <c r="G12" i="5" s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V6" i="1" l="1"/>
  <c r="W6" i="1" s="1"/>
  <c r="L6" i="1" s="1"/>
  <c r="K5" i="1"/>
  <c r="K7" i="1"/>
  <c r="K6" i="1" l="1"/>
  <c r="F11" i="5" s="1"/>
  <c r="G11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9" i="5"/>
  <c r="B7" i="5"/>
  <c r="A10" i="5"/>
  <c r="C10" i="5"/>
  <c r="D10" i="5"/>
  <c r="E10" i="5"/>
  <c r="F10" i="5"/>
  <c r="H10" i="5"/>
  <c r="A11" i="5"/>
  <c r="C11" i="5"/>
  <c r="D11" i="5"/>
  <c r="E11" i="5"/>
  <c r="H11" i="5"/>
  <c r="A12" i="5"/>
  <c r="C12" i="5"/>
  <c r="D12" i="5"/>
  <c r="E12" i="5"/>
  <c r="F12" i="5"/>
  <c r="H12" i="5"/>
  <c r="A13" i="5"/>
  <c r="C13" i="5"/>
  <c r="D13" i="5"/>
  <c r="E13" i="5"/>
  <c r="A14" i="5"/>
  <c r="C14" i="5"/>
  <c r="D14" i="5"/>
  <c r="E14" i="5"/>
  <c r="A15" i="5"/>
  <c r="C15" i="5"/>
  <c r="D15" i="5"/>
  <c r="E15" i="5"/>
  <c r="A16" i="5"/>
  <c r="C16" i="5"/>
  <c r="D16" i="5"/>
  <c r="E16" i="5"/>
  <c r="A17" i="5"/>
  <c r="C17" i="5"/>
  <c r="D17" i="5"/>
  <c r="E17" i="5"/>
  <c r="A18" i="5"/>
  <c r="C18" i="5"/>
  <c r="D18" i="5"/>
  <c r="E18" i="5"/>
  <c r="A19" i="5"/>
  <c r="C19" i="5"/>
  <c r="D19" i="5"/>
  <c r="E19" i="5"/>
  <c r="A20" i="5"/>
  <c r="C20" i="5"/>
  <c r="D20" i="5"/>
  <c r="E20" i="5"/>
  <c r="A21" i="5"/>
  <c r="C21" i="5"/>
  <c r="D21" i="5"/>
  <c r="E21" i="5"/>
  <c r="A22" i="5"/>
  <c r="C22" i="5"/>
  <c r="D22" i="5"/>
  <c r="E22" i="5"/>
  <c r="E9" i="5"/>
  <c r="D9" i="5"/>
  <c r="C9" i="5"/>
  <c r="A9" i="5"/>
  <c r="D17" i="6" l="1"/>
  <c r="J6" i="5" s="1"/>
  <c r="D16" i="6"/>
  <c r="J5" i="5" s="1"/>
  <c r="D15" i="6"/>
  <c r="J4" i="5" s="1"/>
  <c r="D14" i="6"/>
  <c r="F4" i="5" s="1"/>
  <c r="D13" i="6"/>
  <c r="F3" i="5" s="1"/>
  <c r="D12" i="6"/>
  <c r="A5" i="5" s="1"/>
  <c r="D11" i="6"/>
  <c r="B3" i="5" s="1"/>
  <c r="D10" i="6"/>
  <c r="B2" i="5" s="1"/>
  <c r="V8" i="1" l="1"/>
  <c r="V9" i="1"/>
  <c r="V10" i="1"/>
  <c r="V11" i="1"/>
  <c r="V12" i="1"/>
  <c r="V13" i="1"/>
  <c r="V14" i="1"/>
  <c r="V15" i="1"/>
  <c r="W15" i="1" l="1"/>
  <c r="L15" i="1" s="1"/>
  <c r="W12" i="1"/>
  <c r="L12" i="1" s="1"/>
  <c r="W11" i="1"/>
  <c r="L11" i="1" s="1"/>
  <c r="W13" i="1"/>
  <c r="L13" i="1" s="1"/>
  <c r="W10" i="1"/>
  <c r="L10" i="1" s="1"/>
  <c r="W9" i="1"/>
  <c r="L9" i="1" s="1"/>
  <c r="W14" i="1"/>
  <c r="L14" i="1" s="1"/>
  <c r="W8" i="1"/>
  <c r="L8" i="1" s="1"/>
  <c r="H19" i="5"/>
  <c r="H17" i="5"/>
  <c r="H15" i="5"/>
  <c r="H20" i="5"/>
  <c r="H18" i="5"/>
  <c r="H16" i="5"/>
  <c r="H14" i="5"/>
  <c r="H13" i="5"/>
  <c r="B8" i="5"/>
  <c r="A8" i="5"/>
  <c r="K8" i="1" l="1"/>
  <c r="F13" i="5" s="1"/>
  <c r="G13" i="5"/>
  <c r="K15" i="1"/>
  <c r="G20" i="5"/>
  <c r="K9" i="1"/>
  <c r="G14" i="5"/>
  <c r="K10" i="1"/>
  <c r="F15" i="5" s="1"/>
  <c r="G15" i="5"/>
  <c r="K14" i="1"/>
  <c r="G19" i="5"/>
  <c r="K11" i="1"/>
  <c r="G16" i="5"/>
  <c r="K13" i="1"/>
  <c r="G18" i="5"/>
  <c r="K12" i="1"/>
  <c r="F17" i="5" s="1"/>
  <c r="G17" i="5"/>
  <c r="U4" i="1"/>
  <c r="F18" i="5" l="1"/>
  <c r="F19" i="5"/>
  <c r="F20" i="5"/>
  <c r="F16" i="5"/>
  <c r="F14" i="5"/>
  <c r="A12" i="4"/>
  <c r="J4" i="1"/>
  <c r="B30" i="3" l="1"/>
  <c r="B29" i="3"/>
  <c r="B24" i="3" l="1"/>
  <c r="M4" i="1" l="1"/>
  <c r="V4" i="1" s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W18" i="1" l="1"/>
  <c r="L18" i="1" s="1"/>
  <c r="K18" i="1" s="1"/>
  <c r="W49" i="1"/>
  <c r="L49" i="1" s="1"/>
  <c r="K49" i="1" s="1"/>
  <c r="W25" i="1"/>
  <c r="L25" i="1" s="1"/>
  <c r="K25" i="1" s="1"/>
  <c r="W48" i="1"/>
  <c r="L48" i="1" s="1"/>
  <c r="K48" i="1" s="1"/>
  <c r="W24" i="1"/>
  <c r="L24" i="1" s="1"/>
  <c r="K24" i="1" s="1"/>
  <c r="W47" i="1"/>
  <c r="L47" i="1" s="1"/>
  <c r="K47" i="1" s="1"/>
  <c r="W23" i="1"/>
  <c r="L23" i="1" s="1"/>
  <c r="K23" i="1" s="1"/>
  <c r="W46" i="1"/>
  <c r="L46" i="1" s="1"/>
  <c r="K46" i="1" s="1"/>
  <c r="W22" i="1"/>
  <c r="L22" i="1" s="1"/>
  <c r="K22" i="1" s="1"/>
  <c r="W61" i="1"/>
  <c r="L61" i="1" s="1"/>
  <c r="K61" i="1" s="1"/>
  <c r="W53" i="1"/>
  <c r="L53" i="1" s="1"/>
  <c r="K53" i="1" s="1"/>
  <c r="W45" i="1"/>
  <c r="L45" i="1" s="1"/>
  <c r="K45" i="1" s="1"/>
  <c r="W37" i="1"/>
  <c r="L37" i="1" s="1"/>
  <c r="K37" i="1" s="1"/>
  <c r="W29" i="1"/>
  <c r="L29" i="1" s="1"/>
  <c r="K29" i="1" s="1"/>
  <c r="W21" i="1"/>
  <c r="L21" i="1" s="1"/>
  <c r="K21" i="1" s="1"/>
  <c r="W50" i="1"/>
  <c r="L50" i="1" s="1"/>
  <c r="K50" i="1" s="1"/>
  <c r="W26" i="1"/>
  <c r="L26" i="1" s="1"/>
  <c r="K26" i="1" s="1"/>
  <c r="W33" i="1"/>
  <c r="L33" i="1" s="1"/>
  <c r="K33" i="1" s="1"/>
  <c r="W56" i="1"/>
  <c r="L56" i="1" s="1"/>
  <c r="K56" i="1" s="1"/>
  <c r="W32" i="1"/>
  <c r="L32" i="1" s="1"/>
  <c r="K32" i="1" s="1"/>
  <c r="W55" i="1"/>
  <c r="L55" i="1" s="1"/>
  <c r="K55" i="1" s="1"/>
  <c r="W39" i="1"/>
  <c r="L39" i="1" s="1"/>
  <c r="K39" i="1" s="1"/>
  <c r="W31" i="1"/>
  <c r="L31" i="1" s="1"/>
  <c r="K31" i="1" s="1"/>
  <c r="W38" i="1"/>
  <c r="L38" i="1" s="1"/>
  <c r="K38" i="1" s="1"/>
  <c r="W30" i="1"/>
  <c r="L30" i="1" s="1"/>
  <c r="K30" i="1" s="1"/>
  <c r="W60" i="1"/>
  <c r="L60" i="1" s="1"/>
  <c r="K60" i="1" s="1"/>
  <c r="W52" i="1"/>
  <c r="L52" i="1" s="1"/>
  <c r="K52" i="1" s="1"/>
  <c r="W44" i="1"/>
  <c r="L44" i="1" s="1"/>
  <c r="K44" i="1" s="1"/>
  <c r="W36" i="1"/>
  <c r="L36" i="1" s="1"/>
  <c r="K36" i="1" s="1"/>
  <c r="W28" i="1"/>
  <c r="L28" i="1" s="1"/>
  <c r="K28" i="1" s="1"/>
  <c r="W20" i="1"/>
  <c r="L20" i="1" s="1"/>
  <c r="K20" i="1" s="1"/>
  <c r="W34" i="1"/>
  <c r="L34" i="1" s="1"/>
  <c r="K34" i="1" s="1"/>
  <c r="W57" i="1"/>
  <c r="L57" i="1" s="1"/>
  <c r="K57" i="1" s="1"/>
  <c r="W41" i="1"/>
  <c r="L41" i="1" s="1"/>
  <c r="K41" i="1" s="1"/>
  <c r="W17" i="1"/>
  <c r="L17" i="1" s="1"/>
  <c r="W40" i="1"/>
  <c r="L40" i="1" s="1"/>
  <c r="K40" i="1" s="1"/>
  <c r="W16" i="1"/>
  <c r="L16" i="1" s="1"/>
  <c r="W54" i="1"/>
  <c r="L54" i="1" s="1"/>
  <c r="K54" i="1" s="1"/>
  <c r="W59" i="1"/>
  <c r="L59" i="1" s="1"/>
  <c r="K59" i="1" s="1"/>
  <c r="W51" i="1"/>
  <c r="L51" i="1" s="1"/>
  <c r="K51" i="1" s="1"/>
  <c r="W43" i="1"/>
  <c r="L43" i="1" s="1"/>
  <c r="K43" i="1" s="1"/>
  <c r="W35" i="1"/>
  <c r="L35" i="1" s="1"/>
  <c r="K35" i="1" s="1"/>
  <c r="W27" i="1"/>
  <c r="L27" i="1" s="1"/>
  <c r="K27" i="1" s="1"/>
  <c r="W19" i="1"/>
  <c r="L19" i="1" s="1"/>
  <c r="K19" i="1" s="1"/>
  <c r="W42" i="1"/>
  <c r="L42" i="1" s="1"/>
  <c r="K42" i="1" s="1"/>
  <c r="W58" i="1"/>
  <c r="L58" i="1" s="1"/>
  <c r="K58" i="1" s="1"/>
  <c r="W4" i="1"/>
  <c r="L4" i="1" s="1"/>
  <c r="H22" i="5"/>
  <c r="H21" i="5"/>
  <c r="H9" i="5"/>
  <c r="B42" i="3"/>
  <c r="B41" i="3"/>
  <c r="B40" i="3"/>
  <c r="B10" i="3"/>
  <c r="B8" i="3"/>
  <c r="B4" i="3"/>
  <c r="B5" i="3" s="1"/>
  <c r="B32" i="3"/>
  <c r="B33" i="3" s="1"/>
  <c r="K16" i="1" l="1"/>
  <c r="F21" i="5" s="1"/>
  <c r="G21" i="5"/>
  <c r="K17" i="1"/>
  <c r="F22" i="5" s="1"/>
  <c r="G22" i="5"/>
  <c r="K4" i="1"/>
  <c r="G9" i="5"/>
  <c r="F9" i="5" l="1"/>
</calcChain>
</file>

<file path=xl/sharedStrings.xml><?xml version="1.0" encoding="utf-8"?>
<sst xmlns="http://schemas.openxmlformats.org/spreadsheetml/2006/main" count="200" uniqueCount="155">
  <si>
    <t>Brandbart</t>
  </si>
  <si>
    <t>Røgmelder</t>
  </si>
  <si>
    <t>Skolekilde</t>
  </si>
  <si>
    <t>Apparat</t>
  </si>
  <si>
    <t>Fast affald</t>
  </si>
  <si>
    <t>Organisk væske</t>
  </si>
  <si>
    <t>Uorganisk væske</t>
  </si>
  <si>
    <t>Kilde</t>
  </si>
  <si>
    <t>DEFEKT kilde</t>
  </si>
  <si>
    <t>Biologisk affald</t>
  </si>
  <si>
    <t>Affalds-type</t>
  </si>
  <si>
    <t>Enhed</t>
  </si>
  <si>
    <t>kBq</t>
  </si>
  <si>
    <t>MBq</t>
  </si>
  <si>
    <t>GBq</t>
  </si>
  <si>
    <t>Andre relevante bemærkninger: evt. oplysninger om DEFEKTER mm.
Noget ukendt ved emnet?</t>
  </si>
  <si>
    <t>*Kildens ID/serie Nr.</t>
  </si>
  <si>
    <t>*Affalds-type
(vælg fra drop-down list)</t>
  </si>
  <si>
    <t>*Identifikation af affalds-emne til DD håndtering</t>
  </si>
  <si>
    <t>*Afskærmning</t>
  </si>
  <si>
    <r>
      <t xml:space="preserve">Anmeldelse af radioaktivt affald til overdragelse til DD 
</t>
    </r>
    <r>
      <rPr>
        <b/>
        <sz val="16"/>
        <color rgb="FFFF0000"/>
        <rFont val="Calibri"/>
        <family val="2"/>
        <scheme val="minor"/>
      </rPr>
      <t>Punkter markeret med * skal udfyldes</t>
    </r>
  </si>
  <si>
    <t>Neutron kilde</t>
  </si>
  <si>
    <t>Ba-133</t>
  </si>
  <si>
    <t>Be-7</t>
  </si>
  <si>
    <t>Cd-109</t>
  </si>
  <si>
    <t>Co-56</t>
  </si>
  <si>
    <t>Co-57</t>
  </si>
  <si>
    <t>Co-58</t>
  </si>
  <si>
    <t>Co-60</t>
  </si>
  <si>
    <t>Cr-51</t>
  </si>
  <si>
    <t>Cs-134</t>
  </si>
  <si>
    <t>Cs-137</t>
  </si>
  <si>
    <t>Eu-152</t>
  </si>
  <si>
    <t>Eu-154</t>
  </si>
  <si>
    <t>Eu-155</t>
  </si>
  <si>
    <t>Fe-55</t>
  </si>
  <si>
    <t>Gd-153</t>
  </si>
  <si>
    <t>Ge-68</t>
  </si>
  <si>
    <t>H-3</t>
  </si>
  <si>
    <t>I-125</t>
  </si>
  <si>
    <t>I-131</t>
  </si>
  <si>
    <t>Ir-192</t>
  </si>
  <si>
    <t>Mn-54</t>
  </si>
  <si>
    <t>Na-22</t>
  </si>
  <si>
    <t>Ni-63</t>
  </si>
  <si>
    <t>Po-210</t>
  </si>
  <si>
    <t>Ru-106</t>
  </si>
  <si>
    <t>Se-75</t>
  </si>
  <si>
    <t>Sr-85</t>
  </si>
  <si>
    <t>Sr-90</t>
  </si>
  <si>
    <t>Zn-65</t>
  </si>
  <si>
    <t>Half-life</t>
  </si>
  <si>
    <t>[Dage]</t>
  </si>
  <si>
    <t>Isotop</t>
  </si>
  <si>
    <t>Ra-226</t>
  </si>
  <si>
    <t>Am-241</t>
  </si>
  <si>
    <t>C-14</t>
  </si>
  <si>
    <t>år</t>
  </si>
  <si>
    <t>Ra-226/Be</t>
  </si>
  <si>
    <t>Am-241/Be</t>
  </si>
  <si>
    <t>Cf-252</t>
  </si>
  <si>
    <t>Th-228</t>
  </si>
  <si>
    <t>Th-232</t>
  </si>
  <si>
    <t>Uran</t>
  </si>
  <si>
    <t>*Dato for ref. Aktivitet 
(dd-mm-yyyy)</t>
  </si>
  <si>
    <r>
      <t xml:space="preserve">Målt dosishastighed 
</t>
    </r>
    <r>
      <rPr>
        <u/>
        <sz val="11"/>
        <color theme="1"/>
        <rFont val="Calibri"/>
        <family val="2"/>
        <scheme val="minor"/>
      </rPr>
      <t>1 meter</t>
    </r>
    <r>
      <rPr>
        <sz val="11"/>
        <color theme="1"/>
        <rFont val="Calibri"/>
        <family val="2"/>
        <scheme val="minor"/>
      </rPr>
      <t xml:space="preserve"> fra kilde [µSv/h]</t>
    </r>
  </si>
  <si>
    <r>
      <t xml:space="preserve">*Målt dosishastighed på </t>
    </r>
    <r>
      <rPr>
        <u/>
        <sz val="11"/>
        <color theme="1"/>
        <rFont val="Calibri"/>
        <family val="2"/>
        <scheme val="minor"/>
      </rPr>
      <t xml:space="preserve">overflade (&lt;1 cm) </t>
    </r>
    <r>
      <rPr>
        <sz val="11"/>
        <color theme="1"/>
        <rFont val="Calibri"/>
        <family val="2"/>
        <scheme val="minor"/>
      </rPr>
      <t>af kilde [µSv/h]</t>
    </r>
  </si>
  <si>
    <r>
      <t xml:space="preserve">Dato for nuværende aktivitet 
(dd-mm-yyyy)
</t>
    </r>
    <r>
      <rPr>
        <i/>
        <sz val="11"/>
        <color theme="1"/>
        <rFont val="Calibri"/>
        <family val="2"/>
        <scheme val="minor"/>
      </rPr>
      <t>Dags dato</t>
    </r>
  </si>
  <si>
    <t>Dekom</t>
  </si>
  <si>
    <t>skruet i holder</t>
  </si>
  <si>
    <t>FOTO?</t>
  </si>
  <si>
    <t>Ja</t>
  </si>
  <si>
    <t>Nej</t>
  </si>
  <si>
    <t>Foto</t>
  </si>
  <si>
    <t>vedlagt</t>
  </si>
  <si>
    <t>*Firma/kunde:</t>
  </si>
  <si>
    <r>
      <t xml:space="preserve">Anmeldelses ID: 
</t>
    </r>
    <r>
      <rPr>
        <i/>
        <sz val="12"/>
        <color theme="1"/>
        <rFont val="Calibri"/>
        <family val="2"/>
        <scheme val="minor"/>
      </rPr>
      <t>Udfyldes af DD</t>
    </r>
  </si>
  <si>
    <t>.Andet.</t>
  </si>
  <si>
    <t>Bq</t>
  </si>
  <si>
    <t>Nuværende aktivitet (Becquerel)</t>
  </si>
  <si>
    <r>
      <t xml:space="preserve">Halveringstid </t>
    </r>
    <r>
      <rPr>
        <i/>
        <sz val="11"/>
        <color theme="1"/>
        <rFont val="Calibri"/>
        <family val="2"/>
        <scheme val="minor"/>
      </rPr>
      <t>(opslag fra liste)</t>
    </r>
    <r>
      <rPr>
        <sz val="11"/>
        <color theme="1"/>
        <rFont val="Calibri"/>
        <family val="2"/>
        <scheme val="minor"/>
      </rPr>
      <t xml:space="preserve">
[Dage]</t>
    </r>
  </si>
  <si>
    <t>*Ref. Aktivitet
Enhed 
(vælg fra drop-down list,
Becquerel)</t>
  </si>
  <si>
    <t>Nuv. aktivtet
Enhed 
(Becquerel)</t>
  </si>
  <si>
    <t>*Ref. aktivitet (vælg også enhed)</t>
  </si>
  <si>
    <t>Fast Lukket</t>
  </si>
  <si>
    <t>Hvad? 
Oplysninger om kildens anvendelse</t>
  </si>
  <si>
    <t>AC7834</t>
  </si>
  <si>
    <t>*Tilstandsform herunder om der er tale om lukket eller åben kilde
(vælg evt. fra drop-down list)</t>
  </si>
  <si>
    <t>Tilstandsform</t>
  </si>
  <si>
    <t>Fast Åben</t>
  </si>
  <si>
    <t>Flydende Åben</t>
  </si>
  <si>
    <t>Flydende Lukket</t>
  </si>
  <si>
    <t>Gas</t>
  </si>
  <si>
    <t>*Information om kilde nukild (isotop)
X-##
(evt. Drop-liste)</t>
  </si>
  <si>
    <t>U-235</t>
  </si>
  <si>
    <t>Update:</t>
  </si>
  <si>
    <t>Sr-82</t>
  </si>
  <si>
    <t>Sm-153</t>
  </si>
  <si>
    <t>præfix</t>
  </si>
  <si>
    <t>Nuv. Aktivitet kun Bq</t>
  </si>
  <si>
    <t>Enhed vælger, 
log 10</t>
  </si>
  <si>
    <t>log 10</t>
  </si>
  <si>
    <t>*Vægt incl. beholder
Brutto [Kg]</t>
  </si>
  <si>
    <t xml:space="preserve">*Volumen incl. beholder
Brutto [L] </t>
  </si>
  <si>
    <t xml:space="preserve">Modtagelse : </t>
  </si>
  <si>
    <t>Kunde mål DH
µSv/h</t>
  </si>
  <si>
    <t xml:space="preserve">nukild (isotop)
</t>
  </si>
  <si>
    <t xml:space="preserve">*Tilstandsform  lukket eller åben kilde
</t>
  </si>
  <si>
    <t>Dato for nuværende aktivitet 
(dd-mm-yyyy)
Dags dato</t>
  </si>
  <si>
    <t>SORTERING</t>
  </si>
  <si>
    <t>PRISBLAD</t>
  </si>
  <si>
    <t>DH (µSv/h)
skal måles</t>
  </si>
  <si>
    <t/>
  </si>
  <si>
    <t>Kunde INFO</t>
  </si>
  <si>
    <t>Faktureringsadresse:</t>
  </si>
  <si>
    <t xml:space="preserve">EAN: </t>
  </si>
  <si>
    <t>*ACME APS</t>
  </si>
  <si>
    <t>00-00-0000</t>
  </si>
  <si>
    <t>Kl: xx:xx</t>
  </si>
  <si>
    <t>CVR:</t>
  </si>
  <si>
    <t xml:space="preserve">Anmeldelses-ID: </t>
  </si>
  <si>
    <t xml:space="preserve">Tlf: </t>
  </si>
  <si>
    <t>Pulver/korn Åben</t>
  </si>
  <si>
    <t>#</t>
  </si>
  <si>
    <t>Firma</t>
  </si>
  <si>
    <t>Kontaktperson</t>
  </si>
  <si>
    <t>Faktureringsadresse</t>
  </si>
  <si>
    <t>E-mail</t>
  </si>
  <si>
    <t>Tlf</t>
  </si>
  <si>
    <t>CVR</t>
  </si>
  <si>
    <t>EAN</t>
  </si>
  <si>
    <t>ID</t>
  </si>
  <si>
    <t>E-mail:</t>
  </si>
  <si>
    <t>Kontaktperson:</t>
  </si>
  <si>
    <t>INFO fra anmeldelses e-mail</t>
  </si>
  <si>
    <t xml:space="preserve">&lt;&lt;&lt;&lt;&lt;Copy/Paste info fra mail i A1 - </t>
  </si>
  <si>
    <t>Search formler</t>
  </si>
  <si>
    <t>Søger</t>
  </si>
  <si>
    <t>alfa - C2</t>
  </si>
  <si>
    <t>R1 - Radium</t>
  </si>
  <si>
    <t>C3 - 1_30 år</t>
  </si>
  <si>
    <t>Safeguard</t>
  </si>
  <si>
    <t>CX(fast), 261</t>
  </si>
  <si>
    <t>CX</t>
  </si>
  <si>
    <t>C4 &gt; 30 år</t>
  </si>
  <si>
    <t>C4(fast), 261</t>
  </si>
  <si>
    <t>CY</t>
  </si>
  <si>
    <t>.Ukendt.</t>
  </si>
  <si>
    <t>Scintillationsvæske</t>
  </si>
  <si>
    <t>eksempel-1</t>
  </si>
  <si>
    <r>
      <t xml:space="preserve">Nuv. aktivtet
Enhed 
(Becquerel) </t>
    </r>
    <r>
      <rPr>
        <i/>
        <sz val="11"/>
        <color theme="1"/>
        <rFont val="Calibri"/>
        <family val="2"/>
        <scheme val="minor"/>
      </rPr>
      <t>Udregnes</t>
    </r>
  </si>
  <si>
    <r>
      <t xml:space="preserve">Nuværende aktivitet (Becquerel) </t>
    </r>
    <r>
      <rPr>
        <i/>
        <sz val="11"/>
        <color theme="0"/>
        <rFont val="Calibri"/>
        <family val="2"/>
        <scheme val="minor"/>
      </rPr>
      <t>Udregnes</t>
    </r>
  </si>
  <si>
    <t>Sortering, draft</t>
  </si>
  <si>
    <t>Der er kommet en ny affaldsanmeldelse, oprettet af Skole. Kontaktperson: Carsten  Faktureringsadresse: Kilde Alle 55, 2210, Borg, Danmark E-mail: ccaarr@borg.dk Tlf: 12345678 CVR: 12764447 EAN: 5711111111222 Anmeldelses-ID: 1122 Information om affaldet: Affaldstype: Skolekilde Vægt i alt (kg): 0.1 Volumen total (liter): 1.0 Oprindelse:</t>
  </si>
  <si>
    <r>
      <t xml:space="preserve">Version 3.1
05-2023
</t>
    </r>
    <r>
      <rPr>
        <i/>
        <sz val="8"/>
        <color theme="1"/>
        <rFont val="Calibri"/>
        <family val="2"/>
        <scheme val="minor"/>
      </rPr>
      <t>tores/josmi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</si>
</sst>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61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5B9BD5"/>
        <bgColor rgb="FF5B9BD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Protection="1"/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0" xfId="0" quotePrefix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center" vertical="center" wrapText="1"/>
    </xf>
    <xf numFmtId="14" fontId="0" fillId="0" borderId="8" xfId="0" applyNumberFormat="1" applyBorder="1" applyAlignment="1" applyProtection="1">
      <alignment horizontal="center" vertical="center" wrapText="1"/>
      <protection locked="0"/>
    </xf>
    <xf numFmtId="14" fontId="0" fillId="0" borderId="10" xfId="0" applyNumberFormat="1" applyBorder="1" applyAlignment="1" applyProtection="1">
      <alignment horizontal="center" vertical="center" wrapText="1"/>
    </xf>
    <xf numFmtId="0" fontId="5" fillId="0" borderId="0" xfId="0" applyFont="1" applyProtection="1"/>
    <xf numFmtId="164" fontId="0" fillId="0" borderId="0" xfId="0" applyNumberFormat="1" applyProtection="1"/>
    <xf numFmtId="11" fontId="0" fillId="0" borderId="0" xfId="0" applyNumberFormat="1" applyProtection="1"/>
    <xf numFmtId="0" fontId="6" fillId="0" borderId="0" xfId="0" applyNumberFormat="1" applyFont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right" wrapText="1"/>
    </xf>
    <xf numFmtId="14" fontId="0" fillId="0" borderId="10" xfId="0" applyNumberForma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14" fontId="9" fillId="0" borderId="0" xfId="0" applyNumberFormat="1" applyFont="1" applyProtection="1"/>
    <xf numFmtId="11" fontId="0" fillId="0" borderId="0" xfId="0" applyNumberFormat="1"/>
    <xf numFmtId="2" fontId="0" fillId="0" borderId="9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 applyFont="1" applyBorder="1" applyAlignment="1" applyProtection="1">
      <alignment horizontal="center" vertical="center" wrapText="1"/>
    </xf>
    <xf numFmtId="11" fontId="0" fillId="0" borderId="0" xfId="0" applyNumberFormat="1" applyBorder="1" applyAlignment="1" applyProtection="1">
      <alignment horizontal="center" vertical="center" wrapText="1"/>
    </xf>
    <xf numFmtId="11" fontId="0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19" fillId="0" borderId="6" xfId="0" applyFont="1" applyBorder="1"/>
    <xf numFmtId="0" fontId="9" fillId="0" borderId="7" xfId="0" applyFont="1" applyBorder="1"/>
    <xf numFmtId="0" fontId="5" fillId="0" borderId="7" xfId="0" applyFont="1" applyBorder="1"/>
    <xf numFmtId="0" fontId="5" fillId="0" borderId="0" xfId="0" applyFont="1" applyBorder="1"/>
    <xf numFmtId="0" fontId="0" fillId="0" borderId="9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5" xfId="0" quotePrefix="1" applyBorder="1" applyAlignment="1" applyProtection="1">
      <alignment horizontal="center" vertical="center" wrapText="1"/>
      <protection locked="0"/>
    </xf>
    <xf numFmtId="14" fontId="0" fillId="0" borderId="12" xfId="0" applyNumberFormat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>
      <alignment horizontal="center" vertical="center" wrapText="1"/>
    </xf>
    <xf numFmtId="0" fontId="18" fillId="3" borderId="1" xfId="1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13" fillId="0" borderId="9" xfId="0" applyFont="1" applyBorder="1"/>
    <xf numFmtId="0" fontId="0" fillId="0" borderId="0" xfId="0" applyFont="1" applyBorder="1"/>
    <xf numFmtId="0" fontId="13" fillId="0" borderId="0" xfId="0" applyFont="1" applyBorder="1"/>
    <xf numFmtId="0" fontId="0" fillId="0" borderId="10" xfId="0" applyFont="1" applyBorder="1"/>
    <xf numFmtId="0" fontId="21" fillId="0" borderId="9" xfId="0" applyFont="1" applyBorder="1"/>
    <xf numFmtId="0" fontId="13" fillId="0" borderId="11" xfId="0" applyFont="1" applyBorder="1"/>
    <xf numFmtId="0" fontId="0" fillId="0" borderId="5" xfId="0" applyFont="1" applyBorder="1"/>
    <xf numFmtId="0" fontId="22" fillId="0" borderId="5" xfId="0" applyFont="1" applyBorder="1"/>
    <xf numFmtId="0" fontId="13" fillId="0" borderId="5" xfId="0" applyFont="1" applyBorder="1"/>
    <xf numFmtId="0" fontId="0" fillId="0" borderId="12" xfId="0" applyFont="1" applyBorder="1"/>
    <xf numFmtId="14" fontId="5" fillId="5" borderId="0" xfId="0" applyNumberFormat="1" applyFont="1" applyFill="1"/>
    <xf numFmtId="0" fontId="5" fillId="5" borderId="0" xfId="0" applyFont="1" applyFill="1"/>
    <xf numFmtId="0" fontId="10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24" fillId="0" borderId="16" xfId="0" applyFont="1" applyBorder="1" applyAlignment="1">
      <alignment horizontal="center"/>
    </xf>
    <xf numFmtId="0" fontId="21" fillId="0" borderId="0" xfId="0" applyFont="1" applyBorder="1"/>
    <xf numFmtId="0" fontId="21" fillId="0" borderId="5" xfId="0" applyFont="1" applyBorder="1"/>
    <xf numFmtId="0" fontId="25" fillId="0" borderId="0" xfId="2" applyFont="1" applyBorder="1"/>
    <xf numFmtId="0" fontId="5" fillId="0" borderId="9" xfId="0" applyFont="1" applyBorder="1"/>
    <xf numFmtId="0" fontId="23" fillId="0" borderId="7" xfId="0" applyFont="1" applyBorder="1"/>
    <xf numFmtId="0" fontId="19" fillId="0" borderId="0" xfId="0" applyFont="1" applyAlignment="1">
      <alignment horizontal="center"/>
    </xf>
    <xf numFmtId="0" fontId="26" fillId="6" borderId="0" xfId="0" applyFont="1" applyFill="1"/>
    <xf numFmtId="0" fontId="0" fillId="6" borderId="0" xfId="0" applyFill="1"/>
    <xf numFmtId="0" fontId="19" fillId="0" borderId="0" xfId="0" applyFont="1"/>
    <xf numFmtId="0" fontId="2" fillId="0" borderId="5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Continuous" vertical="center" wrapText="1"/>
    </xf>
    <xf numFmtId="0" fontId="2" fillId="0" borderId="5" xfId="0" applyFont="1" applyBorder="1" applyAlignment="1" applyProtection="1">
      <alignment horizontal="centerContinuous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</xf>
    <xf numFmtId="2" fontId="0" fillId="0" borderId="0" xfId="0" applyNumberFormat="1" applyBorder="1" applyAlignment="1" applyProtection="1">
      <alignment horizontal="center" vertical="center" wrapText="1"/>
    </xf>
    <xf numFmtId="11" fontId="0" fillId="7" borderId="4" xfId="0" applyNumberForma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0" fillId="7" borderId="4" xfId="0" applyFill="1" applyBorder="1" applyAlignment="1" applyProtection="1">
      <alignment horizontal="center" vertical="center" wrapText="1"/>
    </xf>
    <xf numFmtId="0" fontId="0" fillId="7" borderId="3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</cellXfs>
  <cellStyles count="3">
    <cellStyle name="Good" xfId="1" builtinId="26"/>
    <cellStyle name="Hyperlink" xfId="2" builtinId="8"/>
    <cellStyle name="Normal" xfId="0" builtinId="0"/>
  </cellStyles>
  <dxfs count="23"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numFmt numFmtId="19" formatCode="dd/mm/yyyy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0" formatCode="General"/>
      <alignment horizontal="center" vertical="center" textRotation="0" wrapText="1" indent="0" justifyLastLine="0" shrinkToFit="0" readingOrder="0"/>
      <protection locked="1" hidden="0"/>
    </dxf>
    <dxf>
      <numFmt numFmtId="2" formatCode="0.00"/>
      <alignment horizontal="center" vertical="center" textRotation="0" wrapText="1" indent="0" justifyLastLine="0" shrinkToFit="0" readingOrder="0"/>
      <protection locked="1" hidden="0"/>
    </dxf>
    <dxf>
      <numFmt numFmtId="15" formatCode="0.00E+00"/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ck">
          <color indexed="64"/>
        </top>
        <bottom style="thin">
          <color theme="4" tint="0.39997558519241921"/>
        </bottom>
      </border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2</xdr:col>
      <xdr:colOff>948161</xdr:colOff>
      <xdr:row>1</xdr:row>
      <xdr:rowOff>276224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23825"/>
          <a:ext cx="3186536" cy="15525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3" displayName="Tabel3" ref="A3:T61" totalsRowShown="0" headerRowDxfId="22" dataDxfId="21" tableBorderDxfId="20" headerRowCellStyle="Normal" dataCellStyle="Normal">
  <tableColumns count="20">
    <tableColumn id="1" name="*Identifikation af affalds-emne til DD håndtering" dataDxfId="19" dataCellStyle="Normal"/>
    <tableColumn id="15" name="*Affalds-type_x000a_(vælg fra drop-down list)" dataDxfId="18"/>
    <tableColumn id="7" name="*Kildens ID/serie Nr." dataDxfId="17"/>
    <tableColumn id="16" name="Hvad? _x000a_Oplysninger om kildens anvendelse" dataDxfId="16"/>
    <tableColumn id="2" name="*Information om kilde nukild (isotop)_x000a_X-##_x000a_(evt. Drop-liste)" dataDxfId="15" dataCellStyle="Normal"/>
    <tableColumn id="27" name="*Tilstandsform herunder om der er tale om lukket eller åben kilde_x000a_(vælg evt. fra drop-down list)" dataDxfId="14" dataCellStyle="Normal"/>
    <tableColumn id="5" name="*Ref. aktivitet (vælg også enhed)" dataDxfId="13" dataCellStyle="Normal"/>
    <tableColumn id="17" name="*Ref. Aktivitet_x000a_Enhed _x000a_(vælg fra drop-down list,_x000a_Becquerel)" dataDxfId="12"/>
    <tableColumn id="6" name="*Dato for ref. Aktivitet _x000a_(dd-mm-yyyy)" dataDxfId="11" dataCellStyle="Normal"/>
    <tableColumn id="3" name="Halveringstid (opslag fra liste)_x000a_[Dage]" dataDxfId="10">
      <calculatedColumnFormula>IFERROR(VLOOKUP(Tabel3[[#This Row],[*Information om kilde nukild (isotop)
X-'#'#
(evt. Drop-liste)]],'Half-life'!A6:B44,2,FALSE),"")</calculatedColumnFormula>
    </tableColumn>
    <tableColumn id="8" name="Nuværende aktivitet (Becquerel) Udregnes" dataDxfId="9">
      <calculatedColumnFormula>IFERROR(ROUND(V4/VLOOKUP(Tabel3[[#This Row],[Nuv. aktivtet
Enhed 
(Becquerel) Udregnes]],Enhed!$A$3:$B$6,2,FALSE),2),"")</calculatedColumnFormula>
    </tableColumn>
    <tableColumn id="18" name="Nuv. aktivtet_x000a_Enhed _x000a_(Becquerel) Udregnes" dataDxfId="8">
      <calculatedColumnFormula>IFERROR(VLOOKUP(W4,Enhed!$A$12:$B$15,2,TRUE),"")</calculatedColumnFormula>
    </tableColumn>
    <tableColumn id="4" name="Dato for nuværende aktivitet _x000a_(dd-mm-yyyy)_x000a_Dags dato" dataDxfId="7">
      <calculatedColumnFormula>IF(Tabel3[[#This Row],[*Dato for ref. Aktivitet 
(dd-mm-yyyy)]]="","",TODAY())</calculatedColumnFormula>
    </tableColumn>
    <tableColumn id="9" name="*Afskærmning" dataDxfId="6"/>
    <tableColumn id="24" name="*Målt dosishastighed på overflade (&lt;1 cm) af kilde [µSv/h]" dataDxfId="5" dataCellStyle="Normal"/>
    <tableColumn id="10" name="Målt dosishastighed _x000a_1 meter fra kilde [µSv/h]" dataDxfId="4"/>
    <tableColumn id="12" name="*Vægt incl. beholder_x000a_Brutto [Kg]" dataDxfId="3" dataCellStyle="Normal"/>
    <tableColumn id="11" name="*Volumen incl. beholder_x000a_Brutto [L] " dataDxfId="2"/>
    <tableColumn id="13" name="FOTO?" dataDxfId="1"/>
    <tableColumn id="14" name="Andre relevante bemærkninger: evt. oplysninger om DEFEKTER mm._x000a_Noget ukendt ved emnet?" dataDxfId="0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zoomScaleNormal="100" workbookViewId="0">
      <pane ySplit="3" topLeftCell="A4" activePane="bottomLeft" state="frozen"/>
      <selection activeCell="F9" sqref="F9"/>
      <selection pane="bottomLeft" activeCell="F9" sqref="F9"/>
    </sheetView>
  </sheetViews>
  <sheetFormatPr defaultColWidth="9.140625" defaultRowHeight="15" x14ac:dyDescent="0.25"/>
  <cols>
    <col min="1" max="1" width="14.42578125" style="2" bestFit="1" customWidth="1"/>
    <col min="2" max="2" width="19.42578125" style="2" customWidth="1"/>
    <col min="3" max="3" width="17.140625" style="23" customWidth="1"/>
    <col min="4" max="4" width="30.7109375" style="2" customWidth="1"/>
    <col min="5" max="5" width="18.28515625" style="23" customWidth="1"/>
    <col min="6" max="6" width="37.5703125" style="2" customWidth="1"/>
    <col min="7" max="7" width="17.42578125" style="2" bestFit="1" customWidth="1"/>
    <col min="8" max="8" width="16.5703125" style="2" customWidth="1"/>
    <col min="9" max="9" width="18.7109375" style="3" customWidth="1"/>
    <col min="10" max="10" width="13.85546875" style="57" customWidth="1"/>
    <col min="11" max="11" width="17.5703125" style="3" customWidth="1"/>
    <col min="12" max="12" width="17" style="3" customWidth="1"/>
    <col min="13" max="14" width="20" style="3" customWidth="1"/>
    <col min="15" max="15" width="20.28515625" style="26" customWidth="1"/>
    <col min="16" max="16" width="16.42578125" style="3" customWidth="1"/>
    <col min="17" max="17" width="14.85546875" style="23" customWidth="1"/>
    <col min="18" max="18" width="23.140625" style="2" customWidth="1"/>
    <col min="19" max="19" width="10.42578125" style="2" customWidth="1"/>
    <col min="20" max="20" width="55" style="1" customWidth="1"/>
    <col min="21" max="21" width="21.42578125" style="2" hidden="1" customWidth="1"/>
    <col min="22" max="22" width="15.7109375" style="3" hidden="1" customWidth="1"/>
    <col min="23" max="23" width="8.42578125" style="3" hidden="1" customWidth="1"/>
    <col min="24" max="16384" width="9.140625" style="1"/>
  </cols>
  <sheetData>
    <row r="1" spans="1:23" s="6" customFormat="1" ht="110.25" customHeight="1" thickBot="1" x14ac:dyDescent="0.55000000000000004">
      <c r="A1" s="38"/>
      <c r="B1" s="39"/>
      <c r="C1" s="40"/>
      <c r="D1" s="47" t="s">
        <v>76</v>
      </c>
      <c r="E1" s="46" t="s">
        <v>123</v>
      </c>
      <c r="F1" s="105" t="s">
        <v>20</v>
      </c>
      <c r="G1" s="105"/>
      <c r="H1" s="106"/>
      <c r="I1" s="106"/>
      <c r="J1" s="106"/>
      <c r="K1" s="106"/>
      <c r="L1" s="29" t="s">
        <v>154</v>
      </c>
      <c r="M1" s="36" t="s">
        <v>68</v>
      </c>
      <c r="N1" s="5"/>
      <c r="O1" s="25"/>
      <c r="P1" s="5"/>
      <c r="Q1" s="24"/>
      <c r="R1" s="4"/>
      <c r="S1" s="4"/>
      <c r="U1" s="101"/>
      <c r="V1" s="101"/>
      <c r="W1" s="49"/>
    </row>
    <row r="2" spans="1:23" s="6" customFormat="1" ht="39" customHeight="1" thickBot="1" x14ac:dyDescent="0.5">
      <c r="A2" s="41"/>
      <c r="B2" s="42"/>
      <c r="C2" s="43"/>
      <c r="D2" s="45" t="s">
        <v>75</v>
      </c>
      <c r="E2" s="102" t="s">
        <v>116</v>
      </c>
      <c r="F2" s="103"/>
      <c r="G2" s="103"/>
      <c r="H2" s="103"/>
      <c r="I2" s="103"/>
      <c r="J2" s="103"/>
      <c r="K2" s="103"/>
      <c r="L2" s="104"/>
      <c r="M2" s="36"/>
      <c r="N2" s="5"/>
      <c r="O2" s="25"/>
      <c r="P2" s="5"/>
      <c r="Q2" s="24"/>
      <c r="R2" s="4"/>
      <c r="S2" s="4"/>
      <c r="U2" s="103"/>
      <c r="V2" s="103"/>
      <c r="W2" s="103"/>
    </row>
    <row r="3" spans="1:23" s="12" customFormat="1" ht="95.25" customHeight="1" thickBot="1" x14ac:dyDescent="0.3">
      <c r="A3" s="28" t="s">
        <v>18</v>
      </c>
      <c r="B3" s="37" t="s">
        <v>17</v>
      </c>
      <c r="C3" s="28" t="s">
        <v>16</v>
      </c>
      <c r="D3" s="27" t="s">
        <v>85</v>
      </c>
      <c r="E3" s="28" t="s">
        <v>93</v>
      </c>
      <c r="F3" s="44" t="s">
        <v>87</v>
      </c>
      <c r="G3" s="63" t="s">
        <v>83</v>
      </c>
      <c r="H3" s="64" t="s">
        <v>81</v>
      </c>
      <c r="I3" s="65" t="s">
        <v>64</v>
      </c>
      <c r="J3" s="112" t="s">
        <v>80</v>
      </c>
      <c r="K3" s="113" t="s">
        <v>151</v>
      </c>
      <c r="L3" s="114" t="s">
        <v>150</v>
      </c>
      <c r="M3" s="115" t="s">
        <v>67</v>
      </c>
      <c r="N3" s="8" t="s">
        <v>19</v>
      </c>
      <c r="O3" s="7" t="s">
        <v>66</v>
      </c>
      <c r="P3" s="9" t="s">
        <v>65</v>
      </c>
      <c r="Q3" s="7" t="s">
        <v>102</v>
      </c>
      <c r="R3" s="10" t="s">
        <v>103</v>
      </c>
      <c r="S3" s="7" t="s">
        <v>70</v>
      </c>
      <c r="T3" s="11" t="s">
        <v>15</v>
      </c>
      <c r="U3" s="110" t="s">
        <v>98</v>
      </c>
      <c r="V3" s="110" t="s">
        <v>99</v>
      </c>
      <c r="W3" s="110" t="s">
        <v>100</v>
      </c>
    </row>
    <row r="4" spans="1:23" customFormat="1" x14ac:dyDescent="0.25">
      <c r="A4" s="13" t="s">
        <v>149</v>
      </c>
      <c r="B4" s="14" t="s">
        <v>4</v>
      </c>
      <c r="C4" s="17" t="s">
        <v>86</v>
      </c>
      <c r="D4" s="14" t="s">
        <v>2</v>
      </c>
      <c r="E4" s="17" t="s">
        <v>49</v>
      </c>
      <c r="F4" s="14" t="s">
        <v>84</v>
      </c>
      <c r="G4" s="15">
        <v>1.1000000000000001</v>
      </c>
      <c r="H4" s="16" t="s">
        <v>13</v>
      </c>
      <c r="I4" s="31">
        <v>40528</v>
      </c>
      <c r="J4" s="56">
        <f>IFERROR(VLOOKUP(Tabel3[[#This Row],[*Information om kilde nukild (isotop)
X-'#'#
(evt. Drop-liste)]],'Half-life'!$A$4:$B$44,2,FALSE),"")</f>
        <v>10515.547500000001</v>
      </c>
      <c r="K4" s="53">
        <f ca="1">IFERROR(ROUND(V4/VLOOKUP(Tabel3[[#This Row],[Nuv. aktivtet
Enhed 
(Becquerel) Udregnes]],Enhed!$A$3:$B$6,2,FALSE),2),"")</f>
        <v>816.47</v>
      </c>
      <c r="L4" s="30" t="str">
        <f ca="1">IFERROR(VLOOKUP(W4,Enhed!$A$12:$B$15,2,TRUE),"")</f>
        <v>kBq</v>
      </c>
      <c r="M4" s="32">
        <f ca="1">IF(Tabel3[[#This Row],[*Dato for ref. Aktivitet 
(dd-mm-yyyy)]]="","",TODAY())</f>
        <v>45050</v>
      </c>
      <c r="N4" s="14" t="s">
        <v>69</v>
      </c>
      <c r="O4" s="17">
        <v>1.2</v>
      </c>
      <c r="P4" s="14"/>
      <c r="Q4" s="17">
        <v>0.02</v>
      </c>
      <c r="R4" s="14">
        <v>0.2</v>
      </c>
      <c r="S4" s="14" t="s">
        <v>72</v>
      </c>
      <c r="T4" s="107"/>
      <c r="U4" s="111">
        <f>IFERROR(Tabel3[[#This Row],[*Ref. aktivitet (vælg også enhed)]]*VLOOKUP(Tabel3[[#This Row],[*Ref. Aktivitet
Enhed 
(vælg fra drop-down list,
Becquerel)]],Enhed!$A$3:$B$6,2,FALSE),"")</f>
        <v>1100000</v>
      </c>
      <c r="V4" s="111">
        <f ca="1">IFERROR(U4/(2^((Tabel3[[#This Row],[Dato for nuværende aktivitet 
(dd-mm-yyyy)
Dags dato]]-Tabel3[[#This Row],[*Dato for ref. Aktivitet 
(dd-mm-yyyy)]])/Tabel3[[#This Row],[Halveringstid (opslag fra liste)
'[Dage']]])),"")</f>
        <v>816471.03360806091</v>
      </c>
      <c r="W4" s="55">
        <f ca="1">IFERROR(IF(LOG(V4)&lt;0,0,LOG(V4)),"")</f>
        <v>5.9119407816417873</v>
      </c>
    </row>
    <row r="5" spans="1:23" customFormat="1" x14ac:dyDescent="0.25">
      <c r="A5" s="17"/>
      <c r="B5" s="14"/>
      <c r="C5" s="17"/>
      <c r="D5" s="14"/>
      <c r="E5" s="17"/>
      <c r="F5" s="14"/>
      <c r="G5" s="18"/>
      <c r="H5" s="19"/>
      <c r="I5" s="48"/>
      <c r="J5" s="56" t="str">
        <f>IFERROR(VLOOKUP(Tabel3[[#This Row],[*Information om kilde nukild (isotop)
X-'#'#
(evt. Drop-liste)]],'Half-life'!$A$4:$B$44,2,FALSE),"")</f>
        <v/>
      </c>
      <c r="K5" s="53" t="str">
        <f ca="1">IFERROR(ROUND(V5/VLOOKUP(Tabel3[[#This Row],[Nuv. aktivtet
Enhed 
(Becquerel) Udregnes]],Enhed!$A$3:$B$6,2,FALSE),2),"")</f>
        <v/>
      </c>
      <c r="L5" s="30" t="str">
        <f ca="1">IFERROR(VLOOKUP(W5,Enhed!$A$12:$B$15,2,TRUE),"")</f>
        <v/>
      </c>
      <c r="M5" s="32" t="str">
        <f ca="1">IF(Tabel3[[#This Row],[*Dato for ref. Aktivitet 
(dd-mm-yyyy)]]="","",TODAY())</f>
        <v/>
      </c>
      <c r="N5" s="14"/>
      <c r="O5" s="17"/>
      <c r="P5" s="14"/>
      <c r="Q5" s="17"/>
      <c r="R5" s="14"/>
      <c r="S5" s="14"/>
      <c r="T5" s="108"/>
      <c r="U5" s="111" t="str">
        <f>IFERROR(Tabel3[[#This Row],[*Ref. aktivitet (vælg også enhed)]]*VLOOKUP(Tabel3[[#This Row],[*Ref. Aktivitet
Enhed 
(vælg fra drop-down list,
Becquerel)]],Enhed!$A$3:$B$6,2,FALSE),"")</f>
        <v/>
      </c>
      <c r="V5" s="111" t="str">
        <f ca="1">IFERROR(U5/(2^((Tabel3[[#This Row],[Dato for nuværende aktivitet 
(dd-mm-yyyy)
Dags dato]]-Tabel3[[#This Row],[*Dato for ref. Aktivitet 
(dd-mm-yyyy)]])/Tabel3[[#This Row],[Halveringstid (opslag fra liste)
'[Dage']]])),"")</f>
        <v/>
      </c>
      <c r="W5" s="55" t="str">
        <f t="shared" ref="W5:W61" ca="1" si="0">IFERROR(IF(LOG(V5)&lt;0,0,LOG(V5)),"")</f>
        <v/>
      </c>
    </row>
    <row r="6" spans="1:23" customFormat="1" x14ac:dyDescent="0.25">
      <c r="A6" s="17"/>
      <c r="B6" s="14"/>
      <c r="C6" s="17"/>
      <c r="D6" s="14"/>
      <c r="E6" s="17"/>
      <c r="F6" s="14"/>
      <c r="G6" s="18"/>
      <c r="H6" s="21"/>
      <c r="I6" s="48"/>
      <c r="J6" s="56" t="str">
        <f>IFERROR(VLOOKUP(Tabel3[[#This Row],[*Information om kilde nukild (isotop)
X-'#'#
(evt. Drop-liste)]],'Half-life'!$A$4:$B$44,2,FALSE),"")</f>
        <v/>
      </c>
      <c r="K6" s="53" t="str">
        <f ca="1">IFERROR(ROUND(V6/VLOOKUP(Tabel3[[#This Row],[Nuv. aktivtet
Enhed 
(Becquerel) Udregnes]],Enhed!$A$3:$B$6,2,FALSE),2),"")</f>
        <v/>
      </c>
      <c r="L6" s="30" t="str">
        <f ca="1">IFERROR(VLOOKUP(W6,Enhed!$A$12:$B$15,2,TRUE),"")</f>
        <v/>
      </c>
      <c r="M6" s="32" t="str">
        <f ca="1">IF(Tabel3[[#This Row],[*Dato for ref. Aktivitet 
(dd-mm-yyyy)]]="","",TODAY())</f>
        <v/>
      </c>
      <c r="N6" s="14"/>
      <c r="O6" s="17"/>
      <c r="P6" s="14"/>
      <c r="Q6" s="17"/>
      <c r="R6" s="14"/>
      <c r="S6" s="14"/>
      <c r="T6" s="108"/>
      <c r="U6" s="111" t="str">
        <f>IFERROR(Tabel3[[#This Row],[*Ref. aktivitet (vælg også enhed)]]*VLOOKUP(Tabel3[[#This Row],[*Ref. Aktivitet
Enhed 
(vælg fra drop-down list,
Becquerel)]],Enhed!$A$3:$B$6,2,FALSE),"")</f>
        <v/>
      </c>
      <c r="V6" s="111" t="str">
        <f ca="1">IFERROR(U6/(2^((Tabel3[[#This Row],[Dato for nuværende aktivitet 
(dd-mm-yyyy)
Dags dato]]-Tabel3[[#This Row],[*Dato for ref. Aktivitet 
(dd-mm-yyyy)]])/Tabel3[[#This Row],[Halveringstid (opslag fra liste)
'[Dage']]])),"")</f>
        <v/>
      </c>
      <c r="W6" s="55" t="str">
        <f t="shared" ca="1" si="0"/>
        <v/>
      </c>
    </row>
    <row r="7" spans="1:23" customFormat="1" x14ac:dyDescent="0.25">
      <c r="A7" s="17"/>
      <c r="B7" s="14"/>
      <c r="C7" s="17"/>
      <c r="D7" s="14"/>
      <c r="E7" s="17"/>
      <c r="F7" s="14"/>
      <c r="G7" s="18"/>
      <c r="H7" s="21"/>
      <c r="I7" s="48"/>
      <c r="J7" s="56" t="str">
        <f>IFERROR(VLOOKUP(Tabel3[[#This Row],[*Information om kilde nukild (isotop)
X-'#'#
(evt. Drop-liste)]],'Half-life'!$A$4:$B$44,2,FALSE),"")</f>
        <v/>
      </c>
      <c r="K7" s="53" t="str">
        <f ca="1">IFERROR(ROUND(V7/VLOOKUP(Tabel3[[#This Row],[Nuv. aktivtet
Enhed 
(Becquerel) Udregnes]],Enhed!$A$3:$B$6,2,FALSE),2),"")</f>
        <v/>
      </c>
      <c r="L7" s="30" t="str">
        <f ca="1">IFERROR(VLOOKUP(W7,Enhed!$A$12:$B$15,2,TRUE),"")</f>
        <v/>
      </c>
      <c r="M7" s="32" t="str">
        <f ca="1">IF(Tabel3[[#This Row],[*Dato for ref. Aktivitet 
(dd-mm-yyyy)]]="","",TODAY())</f>
        <v/>
      </c>
      <c r="N7" s="14"/>
      <c r="O7" s="17"/>
      <c r="P7" s="14"/>
      <c r="Q7" s="17"/>
      <c r="R7" s="14"/>
      <c r="S7" s="14"/>
      <c r="T7" s="108"/>
      <c r="U7" s="111" t="str">
        <f>IFERROR(Tabel3[[#This Row],[*Ref. aktivitet (vælg også enhed)]]*VLOOKUP(Tabel3[[#This Row],[*Ref. Aktivitet
Enhed 
(vælg fra drop-down list,
Becquerel)]],Enhed!$A$3:$B$6,2,FALSE),"")</f>
        <v/>
      </c>
      <c r="V7" s="111" t="str">
        <f ca="1">IFERROR(U7/(2^((Tabel3[[#This Row],[Dato for nuværende aktivitet 
(dd-mm-yyyy)
Dags dato]]-Tabel3[[#This Row],[*Dato for ref. Aktivitet 
(dd-mm-yyyy)]])/Tabel3[[#This Row],[Halveringstid (opslag fra liste)
'[Dage']]])),"")</f>
        <v/>
      </c>
      <c r="W7" s="55" t="str">
        <f t="shared" ca="1" si="0"/>
        <v/>
      </c>
    </row>
    <row r="8" spans="1:23" customFormat="1" x14ac:dyDescent="0.25">
      <c r="A8" s="17"/>
      <c r="B8" s="14"/>
      <c r="C8" s="17"/>
      <c r="D8" s="14"/>
      <c r="E8" s="17"/>
      <c r="F8" s="14"/>
      <c r="G8" s="18"/>
      <c r="H8" s="21"/>
      <c r="I8" s="20"/>
      <c r="J8" s="56" t="str">
        <f>IFERROR(VLOOKUP(Tabel3[[#This Row],[*Information om kilde nukild (isotop)
X-'#'#
(evt. Drop-liste)]],'Half-life'!$A$4:$B$44,2,FALSE),"")</f>
        <v/>
      </c>
      <c r="K8" s="53" t="str">
        <f ca="1">IFERROR(ROUND(V8/VLOOKUP(Tabel3[[#This Row],[Nuv. aktivtet
Enhed 
(Becquerel) Udregnes]],Enhed!$A$3:$B$6,2,FALSE),2),"")</f>
        <v/>
      </c>
      <c r="L8" s="30" t="str">
        <f ca="1">IFERROR(VLOOKUP(W8,Enhed!$A$12:$B$15,2,TRUE),"")</f>
        <v/>
      </c>
      <c r="M8" s="32" t="str">
        <f ca="1">IF(Tabel3[[#This Row],[*Dato for ref. Aktivitet 
(dd-mm-yyyy)]]="","",TODAY())</f>
        <v/>
      </c>
      <c r="N8" s="14"/>
      <c r="O8" s="17"/>
      <c r="P8" s="14"/>
      <c r="Q8" s="17"/>
      <c r="R8" s="14"/>
      <c r="S8" s="14"/>
      <c r="T8" s="108"/>
      <c r="U8" s="111" t="str">
        <f>IFERROR(Tabel3[[#This Row],[*Ref. aktivitet (vælg også enhed)]]*VLOOKUP(Tabel3[[#This Row],[*Ref. Aktivitet
Enhed 
(vælg fra drop-down list,
Becquerel)]],Enhed!$A$3:$B$6,2,FALSE),"")</f>
        <v/>
      </c>
      <c r="V8" s="111" t="str">
        <f ca="1">IFERROR(U8/(2^((Tabel3[[#This Row],[Dato for nuværende aktivitet 
(dd-mm-yyyy)
Dags dato]]-Tabel3[[#This Row],[*Dato for ref. Aktivitet 
(dd-mm-yyyy)]])/Tabel3[[#This Row],[Halveringstid (opslag fra liste)
'[Dage']]])),"")</f>
        <v/>
      </c>
      <c r="W8" s="55" t="str">
        <f t="shared" ca="1" si="0"/>
        <v/>
      </c>
    </row>
    <row r="9" spans="1:23" customFormat="1" x14ac:dyDescent="0.25">
      <c r="A9" s="17"/>
      <c r="B9" s="14"/>
      <c r="C9" s="17"/>
      <c r="D9" s="14"/>
      <c r="E9" s="17"/>
      <c r="F9" s="14"/>
      <c r="G9" s="18"/>
      <c r="H9" s="21"/>
      <c r="I9" s="48"/>
      <c r="J9" s="56" t="str">
        <f>IFERROR(VLOOKUP(Tabel3[[#This Row],[*Information om kilde nukild (isotop)
X-'#'#
(evt. Drop-liste)]],'Half-life'!$A$4:$B$44,2,FALSE),"")</f>
        <v/>
      </c>
      <c r="K9" s="53" t="str">
        <f ca="1">IFERROR(ROUND(V9/VLOOKUP(Tabel3[[#This Row],[Nuv. aktivtet
Enhed 
(Becquerel) Udregnes]],Enhed!$A$3:$B$6,2,FALSE),2),"")</f>
        <v/>
      </c>
      <c r="L9" s="30" t="str">
        <f ca="1">IFERROR(VLOOKUP(W9,Enhed!$A$12:$B$15,2,TRUE),"")</f>
        <v/>
      </c>
      <c r="M9" s="32" t="str">
        <f ca="1">IF(Tabel3[[#This Row],[*Dato for ref. Aktivitet 
(dd-mm-yyyy)]]="","",TODAY())</f>
        <v/>
      </c>
      <c r="N9" s="14"/>
      <c r="O9" s="17"/>
      <c r="P9" s="14"/>
      <c r="Q9" s="17"/>
      <c r="R9" s="14"/>
      <c r="S9" s="14"/>
      <c r="T9" s="108"/>
      <c r="U9" s="111" t="str">
        <f>IFERROR(Tabel3[[#This Row],[*Ref. aktivitet (vælg også enhed)]]*VLOOKUP(Tabel3[[#This Row],[*Ref. Aktivitet
Enhed 
(vælg fra drop-down list,
Becquerel)]],Enhed!$A$3:$B$6,2,FALSE),"")</f>
        <v/>
      </c>
      <c r="V9" s="111" t="str">
        <f ca="1">IFERROR(U9/(2^((Tabel3[[#This Row],[Dato for nuværende aktivitet 
(dd-mm-yyyy)
Dags dato]]-Tabel3[[#This Row],[*Dato for ref. Aktivitet 
(dd-mm-yyyy)]])/Tabel3[[#This Row],[Halveringstid (opslag fra liste)
'[Dage']]])),"")</f>
        <v/>
      </c>
      <c r="W9" s="55" t="str">
        <f t="shared" ca="1" si="0"/>
        <v/>
      </c>
    </row>
    <row r="10" spans="1:23" customFormat="1" x14ac:dyDescent="0.25">
      <c r="A10" s="17"/>
      <c r="B10" s="14"/>
      <c r="C10" s="17"/>
      <c r="D10" s="14"/>
      <c r="E10" s="17"/>
      <c r="F10" s="14"/>
      <c r="G10" s="18"/>
      <c r="H10" s="21"/>
      <c r="I10" s="20"/>
      <c r="J10" s="56" t="str">
        <f>IFERROR(VLOOKUP(Tabel3[[#This Row],[*Information om kilde nukild (isotop)
X-'#'#
(evt. Drop-liste)]],'Half-life'!$A$4:$B$44,2,FALSE),"")</f>
        <v/>
      </c>
      <c r="K10" s="53" t="str">
        <f ca="1">IFERROR(ROUND(V10/VLOOKUP(Tabel3[[#This Row],[Nuv. aktivtet
Enhed 
(Becquerel) Udregnes]],Enhed!$A$3:$B$6,2,FALSE),2),"")</f>
        <v/>
      </c>
      <c r="L10" s="30" t="str">
        <f ca="1">IFERROR(VLOOKUP(W10,Enhed!$A$12:$B$15,2,TRUE),"")</f>
        <v/>
      </c>
      <c r="M10" s="32" t="str">
        <f ca="1">IF(Tabel3[[#This Row],[*Dato for ref. Aktivitet 
(dd-mm-yyyy)]]="","",TODAY())</f>
        <v/>
      </c>
      <c r="N10" s="14"/>
      <c r="O10" s="17"/>
      <c r="P10" s="14"/>
      <c r="Q10" s="17"/>
      <c r="R10" s="14"/>
      <c r="S10" s="14"/>
      <c r="T10" s="108"/>
      <c r="U10" s="111" t="str">
        <f>IFERROR(Tabel3[[#This Row],[*Ref. aktivitet (vælg også enhed)]]*VLOOKUP(Tabel3[[#This Row],[*Ref. Aktivitet
Enhed 
(vælg fra drop-down list,
Becquerel)]],Enhed!$A$3:$B$6,2,FALSE),"")</f>
        <v/>
      </c>
      <c r="V10" s="111" t="str">
        <f ca="1">IFERROR(U10/(2^((Tabel3[[#This Row],[Dato for nuværende aktivitet 
(dd-mm-yyyy)
Dags dato]]-Tabel3[[#This Row],[*Dato for ref. Aktivitet 
(dd-mm-yyyy)]])/Tabel3[[#This Row],[Halveringstid (opslag fra liste)
'[Dage']]])),"")</f>
        <v/>
      </c>
      <c r="W10" s="55" t="str">
        <f t="shared" ca="1" si="0"/>
        <v/>
      </c>
    </row>
    <row r="11" spans="1:23" customFormat="1" x14ac:dyDescent="0.25">
      <c r="A11" s="17"/>
      <c r="B11" s="14"/>
      <c r="C11" s="17"/>
      <c r="D11" s="14"/>
      <c r="E11" s="17"/>
      <c r="F11" s="14"/>
      <c r="G11" s="18"/>
      <c r="H11" s="21"/>
      <c r="I11" s="20"/>
      <c r="J11" s="56" t="str">
        <f>IFERROR(VLOOKUP(Tabel3[[#This Row],[*Information om kilde nukild (isotop)
X-'#'#
(evt. Drop-liste)]],'Half-life'!$A$4:$B$44,2,FALSE),"")</f>
        <v/>
      </c>
      <c r="K11" s="53" t="str">
        <f ca="1">IFERROR(ROUND(V11/VLOOKUP(Tabel3[[#This Row],[Nuv. aktivtet
Enhed 
(Becquerel) Udregnes]],Enhed!$A$3:$B$6,2,FALSE),2),"")</f>
        <v/>
      </c>
      <c r="L11" s="30" t="str">
        <f ca="1">IFERROR(VLOOKUP(W11,Enhed!$A$12:$B$15,2,TRUE),"")</f>
        <v/>
      </c>
      <c r="M11" s="32" t="str">
        <f ca="1">IF(Tabel3[[#This Row],[*Dato for ref. Aktivitet 
(dd-mm-yyyy)]]="","",TODAY())</f>
        <v/>
      </c>
      <c r="N11" s="14"/>
      <c r="O11" s="17"/>
      <c r="P11" s="14"/>
      <c r="Q11" s="17"/>
      <c r="R11" s="14"/>
      <c r="S11" s="14"/>
      <c r="T11" s="108"/>
      <c r="U11" s="111" t="str">
        <f>IFERROR(Tabel3[[#This Row],[*Ref. aktivitet (vælg også enhed)]]*VLOOKUP(Tabel3[[#This Row],[*Ref. Aktivitet
Enhed 
(vælg fra drop-down list,
Becquerel)]],Enhed!$A$3:$B$6,2,FALSE),"")</f>
        <v/>
      </c>
      <c r="V11" s="111" t="str">
        <f ca="1">IFERROR(U11/(2^((Tabel3[[#This Row],[Dato for nuværende aktivitet 
(dd-mm-yyyy)
Dags dato]]-Tabel3[[#This Row],[*Dato for ref. Aktivitet 
(dd-mm-yyyy)]])/Tabel3[[#This Row],[Halveringstid (opslag fra liste)
'[Dage']]])),"")</f>
        <v/>
      </c>
      <c r="W11" s="55" t="str">
        <f t="shared" ca="1" si="0"/>
        <v/>
      </c>
    </row>
    <row r="12" spans="1:23" customFormat="1" x14ac:dyDescent="0.25">
      <c r="A12" s="17"/>
      <c r="B12" s="14"/>
      <c r="C12" s="17"/>
      <c r="D12" s="14"/>
      <c r="E12" s="17"/>
      <c r="F12" s="14"/>
      <c r="G12" s="18"/>
      <c r="H12" s="21"/>
      <c r="I12" s="20"/>
      <c r="J12" s="56" t="str">
        <f>IFERROR(VLOOKUP(Tabel3[[#This Row],[*Information om kilde nukild (isotop)
X-'#'#
(evt. Drop-liste)]],'Half-life'!$A$4:$B$44,2,FALSE),"")</f>
        <v/>
      </c>
      <c r="K12" s="53" t="str">
        <f ca="1">IFERROR(ROUND(V12/VLOOKUP(Tabel3[[#This Row],[Nuv. aktivtet
Enhed 
(Becquerel) Udregnes]],Enhed!$A$3:$B$6,2,FALSE),2),"")</f>
        <v/>
      </c>
      <c r="L12" s="30" t="str">
        <f ca="1">IFERROR(VLOOKUP(W12,Enhed!$A$12:$B$15,2,TRUE),"")</f>
        <v/>
      </c>
      <c r="M12" s="32" t="str">
        <f ca="1">IF(Tabel3[[#This Row],[*Dato for ref. Aktivitet 
(dd-mm-yyyy)]]="","",TODAY())</f>
        <v/>
      </c>
      <c r="N12" s="14"/>
      <c r="O12" s="17"/>
      <c r="P12" s="14"/>
      <c r="Q12" s="17"/>
      <c r="R12" s="14"/>
      <c r="S12" s="14"/>
      <c r="T12" s="108"/>
      <c r="U12" s="111" t="str">
        <f>IFERROR(Tabel3[[#This Row],[*Ref. aktivitet (vælg også enhed)]]*VLOOKUP(Tabel3[[#This Row],[*Ref. Aktivitet
Enhed 
(vælg fra drop-down list,
Becquerel)]],Enhed!$A$3:$B$6,2,FALSE),"")</f>
        <v/>
      </c>
      <c r="V12" s="111" t="str">
        <f ca="1">IFERROR(U12/(2^((Tabel3[[#This Row],[Dato for nuværende aktivitet 
(dd-mm-yyyy)
Dags dato]]-Tabel3[[#This Row],[*Dato for ref. Aktivitet 
(dd-mm-yyyy)]])/Tabel3[[#This Row],[Halveringstid (opslag fra liste)
'[Dage']]])),"")</f>
        <v/>
      </c>
      <c r="W12" s="55" t="str">
        <f t="shared" ca="1" si="0"/>
        <v/>
      </c>
    </row>
    <row r="13" spans="1:23" customFormat="1" x14ac:dyDescent="0.25">
      <c r="A13" s="17"/>
      <c r="B13" s="14"/>
      <c r="C13" s="17"/>
      <c r="D13" s="14"/>
      <c r="E13" s="17"/>
      <c r="F13" s="14"/>
      <c r="G13" s="18"/>
      <c r="H13" s="21"/>
      <c r="I13" s="20"/>
      <c r="J13" s="56" t="str">
        <f>IFERROR(VLOOKUP(Tabel3[[#This Row],[*Information om kilde nukild (isotop)
X-'#'#
(evt. Drop-liste)]],'Half-life'!$A$4:$B$44,2,FALSE),"")</f>
        <v/>
      </c>
      <c r="K13" s="53" t="str">
        <f ca="1">IFERROR(ROUND(V13/VLOOKUP(Tabel3[[#This Row],[Nuv. aktivtet
Enhed 
(Becquerel) Udregnes]],Enhed!$A$3:$B$6,2,FALSE),2),"")</f>
        <v/>
      </c>
      <c r="L13" s="30" t="str">
        <f ca="1">IFERROR(VLOOKUP(W13,Enhed!$A$12:$B$15,2,TRUE),"")</f>
        <v/>
      </c>
      <c r="M13" s="32" t="str">
        <f ca="1">IF(Tabel3[[#This Row],[*Dato for ref. Aktivitet 
(dd-mm-yyyy)]]="","",TODAY())</f>
        <v/>
      </c>
      <c r="N13" s="14"/>
      <c r="O13" s="17"/>
      <c r="P13" s="14"/>
      <c r="Q13" s="17"/>
      <c r="R13" s="14"/>
      <c r="S13" s="14"/>
      <c r="T13" s="108"/>
      <c r="U13" s="111" t="str">
        <f>IFERROR(Tabel3[[#This Row],[*Ref. aktivitet (vælg også enhed)]]*VLOOKUP(Tabel3[[#This Row],[*Ref. Aktivitet
Enhed 
(vælg fra drop-down list,
Becquerel)]],Enhed!$A$3:$B$6,2,FALSE),"")</f>
        <v/>
      </c>
      <c r="V13" s="111" t="str">
        <f ca="1">IFERROR(U13/(2^((Tabel3[[#This Row],[Dato for nuværende aktivitet 
(dd-mm-yyyy)
Dags dato]]-Tabel3[[#This Row],[*Dato for ref. Aktivitet 
(dd-mm-yyyy)]])/Tabel3[[#This Row],[Halveringstid (opslag fra liste)
'[Dage']]])),"")</f>
        <v/>
      </c>
      <c r="W13" s="55" t="str">
        <f t="shared" ca="1" si="0"/>
        <v/>
      </c>
    </row>
    <row r="14" spans="1:23" customFormat="1" x14ac:dyDescent="0.25">
      <c r="A14" s="17"/>
      <c r="B14" s="14"/>
      <c r="C14" s="17"/>
      <c r="D14" s="14"/>
      <c r="E14" s="17"/>
      <c r="F14" s="14"/>
      <c r="G14" s="18"/>
      <c r="H14" s="21"/>
      <c r="I14" s="20"/>
      <c r="J14" s="56" t="str">
        <f>IFERROR(VLOOKUP(Tabel3[[#This Row],[*Information om kilde nukild (isotop)
X-'#'#
(evt. Drop-liste)]],'Half-life'!$A$4:$B$44,2,FALSE),"")</f>
        <v/>
      </c>
      <c r="K14" s="53" t="str">
        <f ca="1">IFERROR(ROUND(V14/VLOOKUP(Tabel3[[#This Row],[Nuv. aktivtet
Enhed 
(Becquerel) Udregnes]],Enhed!$A$3:$B$6,2,FALSE),2),"")</f>
        <v/>
      </c>
      <c r="L14" s="30" t="str">
        <f ca="1">IFERROR(VLOOKUP(W14,Enhed!$A$12:$B$15,2,TRUE),"")</f>
        <v/>
      </c>
      <c r="M14" s="32" t="str">
        <f ca="1">IF(Tabel3[[#This Row],[*Dato for ref. Aktivitet 
(dd-mm-yyyy)]]="","",TODAY())</f>
        <v/>
      </c>
      <c r="N14" s="14"/>
      <c r="O14" s="17"/>
      <c r="P14" s="14"/>
      <c r="Q14" s="17"/>
      <c r="R14" s="14"/>
      <c r="S14" s="14"/>
      <c r="T14" s="108"/>
      <c r="U14" s="111" t="str">
        <f>IFERROR(Tabel3[[#This Row],[*Ref. aktivitet (vælg også enhed)]]*VLOOKUP(Tabel3[[#This Row],[*Ref. Aktivitet
Enhed 
(vælg fra drop-down list,
Becquerel)]],Enhed!$A$3:$B$6,2,FALSE),"")</f>
        <v/>
      </c>
      <c r="V14" s="111" t="str">
        <f ca="1">IFERROR(U14/(2^((Tabel3[[#This Row],[Dato for nuværende aktivitet 
(dd-mm-yyyy)
Dags dato]]-Tabel3[[#This Row],[*Dato for ref. Aktivitet 
(dd-mm-yyyy)]])/Tabel3[[#This Row],[Halveringstid (opslag fra liste)
'[Dage']]])),"")</f>
        <v/>
      </c>
      <c r="W14" s="55" t="str">
        <f t="shared" ca="1" si="0"/>
        <v/>
      </c>
    </row>
    <row r="15" spans="1:23" customFormat="1" x14ac:dyDescent="0.25">
      <c r="A15" s="17"/>
      <c r="B15" s="14"/>
      <c r="C15" s="17"/>
      <c r="D15" s="14"/>
      <c r="E15" s="17"/>
      <c r="F15" s="14"/>
      <c r="G15" s="18"/>
      <c r="H15" s="21"/>
      <c r="I15" s="48"/>
      <c r="J15" s="56" t="str">
        <f>IFERROR(VLOOKUP(Tabel3[[#This Row],[*Information om kilde nukild (isotop)
X-'#'#
(evt. Drop-liste)]],'Half-life'!$A$4:$B$44,2,FALSE),"")</f>
        <v/>
      </c>
      <c r="K15" s="53" t="str">
        <f ca="1">IFERROR(ROUND(V15/VLOOKUP(Tabel3[[#This Row],[Nuv. aktivtet
Enhed 
(Becquerel) Udregnes]],Enhed!$A$3:$B$6,2,FALSE),2),"")</f>
        <v/>
      </c>
      <c r="L15" s="30" t="str">
        <f ca="1">IFERROR(VLOOKUP(W15,Enhed!$A$12:$B$15,2,TRUE),"")</f>
        <v/>
      </c>
      <c r="M15" s="32" t="str">
        <f ca="1">IF(Tabel3[[#This Row],[*Dato for ref. Aktivitet 
(dd-mm-yyyy)]]="","",TODAY())</f>
        <v/>
      </c>
      <c r="N15" s="14"/>
      <c r="O15" s="17"/>
      <c r="P15" s="14"/>
      <c r="Q15" s="17"/>
      <c r="R15" s="14"/>
      <c r="S15" s="14"/>
      <c r="T15" s="108"/>
      <c r="U15" s="111" t="str">
        <f>IFERROR(Tabel3[[#This Row],[*Ref. aktivitet (vælg også enhed)]]*VLOOKUP(Tabel3[[#This Row],[*Ref. Aktivitet
Enhed 
(vælg fra drop-down list,
Becquerel)]],Enhed!$A$3:$B$6,2,FALSE),"")</f>
        <v/>
      </c>
      <c r="V15" s="111" t="str">
        <f ca="1">IFERROR(U15/(2^((Tabel3[[#This Row],[Dato for nuværende aktivitet 
(dd-mm-yyyy)
Dags dato]]-Tabel3[[#This Row],[*Dato for ref. Aktivitet 
(dd-mm-yyyy)]])/Tabel3[[#This Row],[Halveringstid (opslag fra liste)
'[Dage']]])),"")</f>
        <v/>
      </c>
      <c r="W15" s="55" t="str">
        <f t="shared" ca="1" si="0"/>
        <v/>
      </c>
    </row>
    <row r="16" spans="1:23" customFormat="1" x14ac:dyDescent="0.25">
      <c r="A16" s="17"/>
      <c r="B16" s="14"/>
      <c r="C16" s="17"/>
      <c r="D16" s="14"/>
      <c r="E16" s="17"/>
      <c r="F16" s="14"/>
      <c r="G16" s="18"/>
      <c r="H16" s="21"/>
      <c r="I16" s="20"/>
      <c r="J16" s="56" t="str">
        <f>IFERROR(VLOOKUP(Tabel3[[#This Row],[*Information om kilde nukild (isotop)
X-'#'#
(evt. Drop-liste)]],'Half-life'!$A$4:$B$44,2,FALSE),"")</f>
        <v/>
      </c>
      <c r="K16" s="53" t="str">
        <f ca="1">IFERROR(ROUND(V16/VLOOKUP(Tabel3[[#This Row],[Nuv. aktivtet
Enhed 
(Becquerel) Udregnes]],Enhed!$A$3:$B$6,2,FALSE),2),"")</f>
        <v/>
      </c>
      <c r="L16" s="30" t="str">
        <f ca="1">IFERROR(VLOOKUP(W16,Enhed!$A$12:$B$15,2,TRUE),"")</f>
        <v/>
      </c>
      <c r="M16" s="32" t="str">
        <f ca="1">IF(Tabel3[[#This Row],[*Dato for ref. Aktivitet 
(dd-mm-yyyy)]]="","",TODAY())</f>
        <v/>
      </c>
      <c r="N16" s="14"/>
      <c r="O16" s="17"/>
      <c r="P16" s="14"/>
      <c r="Q16" s="17"/>
      <c r="R16" s="14"/>
      <c r="S16" s="14"/>
      <c r="T16" s="108"/>
      <c r="U16" s="111" t="str">
        <f>IFERROR(Tabel3[[#This Row],[*Ref. aktivitet (vælg også enhed)]]*VLOOKUP(Tabel3[[#This Row],[*Ref. Aktivitet
Enhed 
(vælg fra drop-down list,
Becquerel)]],Enhed!$A$3:$B$6,2,FALSE),"")</f>
        <v/>
      </c>
      <c r="V16" s="111" t="str">
        <f ca="1">IFERROR(U16/(2^((Tabel3[[#This Row],[Dato for nuværende aktivitet 
(dd-mm-yyyy)
Dags dato]]-Tabel3[[#This Row],[*Dato for ref. Aktivitet 
(dd-mm-yyyy)]])/Tabel3[[#This Row],[Halveringstid (opslag fra liste)
'[Dage']]])),"")</f>
        <v/>
      </c>
      <c r="W16" s="55" t="str">
        <f t="shared" ca="1" si="0"/>
        <v/>
      </c>
    </row>
    <row r="17" spans="1:23" customFormat="1" x14ac:dyDescent="0.25">
      <c r="A17" s="17"/>
      <c r="B17" s="14"/>
      <c r="C17" s="17"/>
      <c r="D17" s="14"/>
      <c r="E17" s="17"/>
      <c r="F17" s="14"/>
      <c r="G17" s="18"/>
      <c r="H17" s="21"/>
      <c r="I17" s="20"/>
      <c r="J17" s="56" t="str">
        <f>IFERROR(VLOOKUP(Tabel3[[#This Row],[*Information om kilde nukild (isotop)
X-'#'#
(evt. Drop-liste)]],'Half-life'!$A$4:$B$44,2,FALSE),"")</f>
        <v/>
      </c>
      <c r="K17" s="53" t="str">
        <f ca="1">IFERROR(ROUND(V17/VLOOKUP(Tabel3[[#This Row],[Nuv. aktivtet
Enhed 
(Becquerel) Udregnes]],Enhed!$A$3:$B$6,2,FALSE),2),"")</f>
        <v/>
      </c>
      <c r="L17" s="30" t="str">
        <f ca="1">IFERROR(VLOOKUP(W17,Enhed!$A$12:$B$15,2,TRUE),"")</f>
        <v/>
      </c>
      <c r="M17" s="32" t="str">
        <f ca="1">IF(Tabel3[[#This Row],[*Dato for ref. Aktivitet 
(dd-mm-yyyy)]]="","",TODAY())</f>
        <v/>
      </c>
      <c r="N17" s="14"/>
      <c r="O17" s="17"/>
      <c r="P17" s="14"/>
      <c r="Q17" s="17"/>
      <c r="R17" s="14"/>
      <c r="S17" s="14"/>
      <c r="T17" s="108"/>
      <c r="U17" s="111" t="str">
        <f>IFERROR(Tabel3[[#This Row],[*Ref. aktivitet (vælg også enhed)]]*VLOOKUP(Tabel3[[#This Row],[*Ref. Aktivitet
Enhed 
(vælg fra drop-down list,
Becquerel)]],Enhed!$A$3:$B$6,2,FALSE),"")</f>
        <v/>
      </c>
      <c r="V17" s="111" t="str">
        <f ca="1">IFERROR(U17/(2^((Tabel3[[#This Row],[Dato for nuværende aktivitet 
(dd-mm-yyyy)
Dags dato]]-Tabel3[[#This Row],[*Dato for ref. Aktivitet 
(dd-mm-yyyy)]])/Tabel3[[#This Row],[Halveringstid (opslag fra liste)
'[Dage']]])),"")</f>
        <v/>
      </c>
      <c r="W17" s="55" t="str">
        <f t="shared" ca="1" si="0"/>
        <v/>
      </c>
    </row>
    <row r="18" spans="1:23" customFormat="1" x14ac:dyDescent="0.25">
      <c r="A18" s="17"/>
      <c r="B18" s="14"/>
      <c r="C18" s="17"/>
      <c r="D18" s="14"/>
      <c r="E18" s="17"/>
      <c r="F18" s="14"/>
      <c r="G18" s="18"/>
      <c r="H18" s="21"/>
      <c r="I18" s="20"/>
      <c r="J18" s="56" t="str">
        <f>IFERROR(VLOOKUP(Tabel3[[#This Row],[*Information om kilde nukild (isotop)
X-'#'#
(evt. Drop-liste)]],'Half-life'!$A$4:$B$44,2,FALSE),"")</f>
        <v/>
      </c>
      <c r="K18" s="53" t="str">
        <f ca="1">IFERROR(ROUND(V18/VLOOKUP(Tabel3[[#This Row],[Nuv. aktivtet
Enhed 
(Becquerel) Udregnes]],Enhed!$A$3:$B$6,2,FALSE),2),"")</f>
        <v/>
      </c>
      <c r="L18" s="30" t="str">
        <f ca="1">IFERROR(VLOOKUP(W18,Enhed!$A$12:$B$15,2,TRUE),"")</f>
        <v/>
      </c>
      <c r="M18" s="32" t="str">
        <f ca="1">IF(Tabel3[[#This Row],[*Dato for ref. Aktivitet 
(dd-mm-yyyy)]]="","",TODAY())</f>
        <v/>
      </c>
      <c r="N18" s="14"/>
      <c r="O18" s="17"/>
      <c r="P18" s="14"/>
      <c r="Q18" s="17"/>
      <c r="R18" s="14"/>
      <c r="S18" s="14"/>
      <c r="T18" s="108"/>
      <c r="U18" s="111" t="str">
        <f>IFERROR(Tabel3[[#This Row],[*Ref. aktivitet (vælg også enhed)]]*VLOOKUP(Tabel3[[#This Row],[*Ref. Aktivitet
Enhed 
(vælg fra drop-down list,
Becquerel)]],Enhed!$A$3:$B$6,2,FALSE),"")</f>
        <v/>
      </c>
      <c r="V18" s="111" t="str">
        <f ca="1">IFERROR(U18/(2^((Tabel3[[#This Row],[Dato for nuværende aktivitet 
(dd-mm-yyyy)
Dags dato]]-Tabel3[[#This Row],[*Dato for ref. Aktivitet 
(dd-mm-yyyy)]])/Tabel3[[#This Row],[Halveringstid (opslag fra liste)
'[Dage']]])),"")</f>
        <v/>
      </c>
      <c r="W18" s="55" t="str">
        <f t="shared" ca="1" si="0"/>
        <v/>
      </c>
    </row>
    <row r="19" spans="1:23" customFormat="1" x14ac:dyDescent="0.25">
      <c r="A19" s="17"/>
      <c r="B19" s="14"/>
      <c r="C19" s="17"/>
      <c r="D19" s="14"/>
      <c r="E19" s="17"/>
      <c r="F19" s="14"/>
      <c r="G19" s="18"/>
      <c r="H19" s="21"/>
      <c r="I19" s="20"/>
      <c r="J19" s="56" t="str">
        <f>IFERROR(VLOOKUP(Tabel3[[#This Row],[*Information om kilde nukild (isotop)
X-'#'#
(evt. Drop-liste)]],'Half-life'!$A$4:$B$44,2,FALSE),"")</f>
        <v/>
      </c>
      <c r="K19" s="53" t="str">
        <f ca="1">IFERROR(ROUND(V19/VLOOKUP(Tabel3[[#This Row],[Nuv. aktivtet
Enhed 
(Becquerel) Udregnes]],Enhed!$A$3:$B$6,2,FALSE),2),"")</f>
        <v/>
      </c>
      <c r="L19" s="30" t="str">
        <f ca="1">IFERROR(VLOOKUP(W19,Enhed!$A$12:$B$15,2,TRUE),"")</f>
        <v/>
      </c>
      <c r="M19" s="32" t="str">
        <f ca="1">IF(Tabel3[[#This Row],[*Dato for ref. Aktivitet 
(dd-mm-yyyy)]]="","",TODAY())</f>
        <v/>
      </c>
      <c r="N19" s="14"/>
      <c r="O19" s="17"/>
      <c r="P19" s="14"/>
      <c r="Q19" s="17"/>
      <c r="R19" s="14"/>
      <c r="S19" s="14"/>
      <c r="T19" s="108"/>
      <c r="U19" s="111" t="str">
        <f>IFERROR(Tabel3[[#This Row],[*Ref. aktivitet (vælg også enhed)]]*VLOOKUP(Tabel3[[#This Row],[*Ref. Aktivitet
Enhed 
(vælg fra drop-down list,
Becquerel)]],Enhed!$A$3:$B$6,2,FALSE),"")</f>
        <v/>
      </c>
      <c r="V19" s="111" t="str">
        <f ca="1">IFERROR(U19/(2^((Tabel3[[#This Row],[Dato for nuværende aktivitet 
(dd-mm-yyyy)
Dags dato]]-Tabel3[[#This Row],[*Dato for ref. Aktivitet 
(dd-mm-yyyy)]])/Tabel3[[#This Row],[Halveringstid (opslag fra liste)
'[Dage']]])),"")</f>
        <v/>
      </c>
      <c r="W19" s="55" t="str">
        <f t="shared" ca="1" si="0"/>
        <v/>
      </c>
    </row>
    <row r="20" spans="1:23" customFormat="1" x14ac:dyDescent="0.25">
      <c r="A20" s="17"/>
      <c r="B20" s="14"/>
      <c r="C20" s="17"/>
      <c r="D20" s="14"/>
      <c r="E20" s="17"/>
      <c r="F20" s="14"/>
      <c r="G20" s="18"/>
      <c r="H20" s="21"/>
      <c r="I20" s="20"/>
      <c r="J20" s="56" t="str">
        <f>IFERROR(VLOOKUP(Tabel3[[#This Row],[*Information om kilde nukild (isotop)
X-'#'#
(evt. Drop-liste)]],'Half-life'!$A$4:$B$44,2,FALSE),"")</f>
        <v/>
      </c>
      <c r="K20" s="53" t="str">
        <f ca="1">IFERROR(ROUND(V20/VLOOKUP(Tabel3[[#This Row],[Nuv. aktivtet
Enhed 
(Becquerel) Udregnes]],Enhed!$A$3:$B$6,2,FALSE),2),"")</f>
        <v/>
      </c>
      <c r="L20" s="30" t="str">
        <f ca="1">IFERROR(VLOOKUP(W20,Enhed!$A$12:$B$15,2,TRUE),"")</f>
        <v/>
      </c>
      <c r="M20" s="32" t="str">
        <f ca="1">IF(Tabel3[[#This Row],[*Dato for ref. Aktivitet 
(dd-mm-yyyy)]]="","",TODAY())</f>
        <v/>
      </c>
      <c r="N20" s="14"/>
      <c r="O20" s="17"/>
      <c r="P20" s="14"/>
      <c r="Q20" s="17"/>
      <c r="R20" s="14"/>
      <c r="S20" s="14"/>
      <c r="T20" s="108"/>
      <c r="U20" s="111" t="str">
        <f>IFERROR(Tabel3[[#This Row],[*Ref. aktivitet (vælg også enhed)]]*VLOOKUP(Tabel3[[#This Row],[*Ref. Aktivitet
Enhed 
(vælg fra drop-down list,
Becquerel)]],Enhed!$A$3:$B$6,2,FALSE),"")</f>
        <v/>
      </c>
      <c r="V20" s="111" t="str">
        <f ca="1">IFERROR(U20/(2^((Tabel3[[#This Row],[Dato for nuværende aktivitet 
(dd-mm-yyyy)
Dags dato]]-Tabel3[[#This Row],[*Dato for ref. Aktivitet 
(dd-mm-yyyy)]])/Tabel3[[#This Row],[Halveringstid (opslag fra liste)
'[Dage']]])),"")</f>
        <v/>
      </c>
      <c r="W20" s="55" t="str">
        <f t="shared" ca="1" si="0"/>
        <v/>
      </c>
    </row>
    <row r="21" spans="1:23" customFormat="1" x14ac:dyDescent="0.25">
      <c r="A21" s="17"/>
      <c r="B21" s="14"/>
      <c r="C21" s="17"/>
      <c r="D21" s="14"/>
      <c r="E21" s="17"/>
      <c r="F21" s="14"/>
      <c r="G21" s="18"/>
      <c r="H21" s="21"/>
      <c r="I21" s="20"/>
      <c r="J21" s="56" t="str">
        <f>IFERROR(VLOOKUP(Tabel3[[#This Row],[*Information om kilde nukild (isotop)
X-'#'#
(evt. Drop-liste)]],'Half-life'!$A$4:$B$44,2,FALSE),"")</f>
        <v/>
      </c>
      <c r="K21" s="53" t="str">
        <f ca="1">IFERROR(ROUND(V21/VLOOKUP(Tabel3[[#This Row],[Nuv. aktivtet
Enhed 
(Becquerel) Udregnes]],Enhed!$A$3:$B$6,2,FALSE),2),"")</f>
        <v/>
      </c>
      <c r="L21" s="30" t="str">
        <f ca="1">IFERROR(VLOOKUP(W21,Enhed!$A$12:$B$15,2,TRUE),"")</f>
        <v/>
      </c>
      <c r="M21" s="32" t="str">
        <f ca="1">IF(Tabel3[[#This Row],[*Dato for ref. Aktivitet 
(dd-mm-yyyy)]]="","",TODAY())</f>
        <v/>
      </c>
      <c r="N21" s="14"/>
      <c r="O21" s="17"/>
      <c r="P21" s="14"/>
      <c r="Q21" s="17"/>
      <c r="R21" s="14"/>
      <c r="S21" s="14"/>
      <c r="T21" s="108"/>
      <c r="U21" s="111" t="str">
        <f>IFERROR(Tabel3[[#This Row],[*Ref. aktivitet (vælg også enhed)]]*VLOOKUP(Tabel3[[#This Row],[*Ref. Aktivitet
Enhed 
(vælg fra drop-down list,
Becquerel)]],Enhed!$A$3:$B$6,2,FALSE),"")</f>
        <v/>
      </c>
      <c r="V21" s="111" t="str">
        <f ca="1">IFERROR(U21/(2^((Tabel3[[#This Row],[Dato for nuværende aktivitet 
(dd-mm-yyyy)
Dags dato]]-Tabel3[[#This Row],[*Dato for ref. Aktivitet 
(dd-mm-yyyy)]])/Tabel3[[#This Row],[Halveringstid (opslag fra liste)
'[Dage']]])),"")</f>
        <v/>
      </c>
      <c r="W21" s="55" t="str">
        <f t="shared" ca="1" si="0"/>
        <v/>
      </c>
    </row>
    <row r="22" spans="1:23" customFormat="1" x14ac:dyDescent="0.25">
      <c r="A22" s="17"/>
      <c r="B22" s="14"/>
      <c r="C22" s="17"/>
      <c r="D22" s="14"/>
      <c r="E22" s="17"/>
      <c r="F22" s="14"/>
      <c r="G22" s="18"/>
      <c r="H22" s="21"/>
      <c r="I22" s="20"/>
      <c r="J22" s="56" t="str">
        <f>IFERROR(VLOOKUP(Tabel3[[#This Row],[*Information om kilde nukild (isotop)
X-'#'#
(evt. Drop-liste)]],'Half-life'!$A$4:$B$44,2,FALSE),"")</f>
        <v/>
      </c>
      <c r="K22" s="53" t="str">
        <f ca="1">IFERROR(ROUND(V22/VLOOKUP(Tabel3[[#This Row],[Nuv. aktivtet
Enhed 
(Becquerel) Udregnes]],Enhed!$A$3:$B$6,2,FALSE),2),"")</f>
        <v/>
      </c>
      <c r="L22" s="30" t="str">
        <f ca="1">IFERROR(VLOOKUP(W22,Enhed!$A$12:$B$15,2,TRUE),"")</f>
        <v/>
      </c>
      <c r="M22" s="32" t="str">
        <f ca="1">IF(Tabel3[[#This Row],[*Dato for ref. Aktivitet 
(dd-mm-yyyy)]]="","",TODAY())</f>
        <v/>
      </c>
      <c r="N22" s="14"/>
      <c r="O22" s="17"/>
      <c r="P22" s="14"/>
      <c r="Q22" s="17"/>
      <c r="R22" s="14"/>
      <c r="S22" s="14"/>
      <c r="T22" s="108"/>
      <c r="U22" s="111" t="str">
        <f>IFERROR(Tabel3[[#This Row],[*Ref. aktivitet (vælg også enhed)]]*VLOOKUP(Tabel3[[#This Row],[*Ref. Aktivitet
Enhed 
(vælg fra drop-down list,
Becquerel)]],Enhed!$A$3:$B$6,2,FALSE),"")</f>
        <v/>
      </c>
      <c r="V22" s="111" t="str">
        <f ca="1">IFERROR(U22/(2^((Tabel3[[#This Row],[Dato for nuværende aktivitet 
(dd-mm-yyyy)
Dags dato]]-Tabel3[[#This Row],[*Dato for ref. Aktivitet 
(dd-mm-yyyy)]])/Tabel3[[#This Row],[Halveringstid (opslag fra liste)
'[Dage']]])),"")</f>
        <v/>
      </c>
      <c r="W22" s="55" t="str">
        <f t="shared" ca="1" si="0"/>
        <v/>
      </c>
    </row>
    <row r="23" spans="1:23" customFormat="1" x14ac:dyDescent="0.25">
      <c r="A23" s="17"/>
      <c r="B23" s="14"/>
      <c r="C23" s="17"/>
      <c r="D23" s="14"/>
      <c r="E23" s="17"/>
      <c r="F23" s="14"/>
      <c r="G23" s="18"/>
      <c r="H23" s="21"/>
      <c r="I23" s="20"/>
      <c r="J23" s="56" t="str">
        <f>IFERROR(VLOOKUP(Tabel3[[#This Row],[*Information om kilde nukild (isotop)
X-'#'#
(evt. Drop-liste)]],'Half-life'!$A$4:$B$44,2,FALSE),"")</f>
        <v/>
      </c>
      <c r="K23" s="53" t="str">
        <f ca="1">IFERROR(ROUND(V23/VLOOKUP(Tabel3[[#This Row],[Nuv. aktivtet
Enhed 
(Becquerel) Udregnes]],Enhed!$A$3:$B$6,2,FALSE),2),"")</f>
        <v/>
      </c>
      <c r="L23" s="30" t="str">
        <f ca="1">IFERROR(VLOOKUP(W23,Enhed!$A$12:$B$15,2,TRUE),"")</f>
        <v/>
      </c>
      <c r="M23" s="32" t="str">
        <f ca="1">IF(Tabel3[[#This Row],[*Dato for ref. Aktivitet 
(dd-mm-yyyy)]]="","",TODAY())</f>
        <v/>
      </c>
      <c r="N23" s="14"/>
      <c r="O23" s="17"/>
      <c r="P23" s="14"/>
      <c r="Q23" s="17"/>
      <c r="R23" s="14"/>
      <c r="S23" s="14"/>
      <c r="T23" s="108"/>
      <c r="U23" s="111" t="str">
        <f>IFERROR(Tabel3[[#This Row],[*Ref. aktivitet (vælg også enhed)]]*VLOOKUP(Tabel3[[#This Row],[*Ref. Aktivitet
Enhed 
(vælg fra drop-down list,
Becquerel)]],Enhed!$A$3:$B$6,2,FALSE),"")</f>
        <v/>
      </c>
      <c r="V23" s="111" t="str">
        <f ca="1">IFERROR(U23/(2^((Tabel3[[#This Row],[Dato for nuværende aktivitet 
(dd-mm-yyyy)
Dags dato]]-Tabel3[[#This Row],[*Dato for ref. Aktivitet 
(dd-mm-yyyy)]])/Tabel3[[#This Row],[Halveringstid (opslag fra liste)
'[Dage']]])),"")</f>
        <v/>
      </c>
      <c r="W23" s="55" t="str">
        <f t="shared" ca="1" si="0"/>
        <v/>
      </c>
    </row>
    <row r="24" spans="1:23" customFormat="1" x14ac:dyDescent="0.25">
      <c r="A24" s="17"/>
      <c r="B24" s="14"/>
      <c r="C24" s="17"/>
      <c r="D24" s="14"/>
      <c r="E24" s="17"/>
      <c r="F24" s="14"/>
      <c r="G24" s="18"/>
      <c r="H24" s="21"/>
      <c r="I24" s="20"/>
      <c r="J24" s="56" t="str">
        <f>IFERROR(VLOOKUP(Tabel3[[#This Row],[*Information om kilde nukild (isotop)
X-'#'#
(evt. Drop-liste)]],'Half-life'!$A$4:$B$44,2,FALSE),"")</f>
        <v/>
      </c>
      <c r="K24" s="53" t="str">
        <f ca="1">IFERROR(ROUND(V24/VLOOKUP(Tabel3[[#This Row],[Nuv. aktivtet
Enhed 
(Becquerel) Udregnes]],Enhed!$A$3:$B$6,2,FALSE),2),"")</f>
        <v/>
      </c>
      <c r="L24" s="30" t="str">
        <f ca="1">IFERROR(VLOOKUP(W24,Enhed!$A$12:$B$15,2,TRUE),"")</f>
        <v/>
      </c>
      <c r="M24" s="32" t="str">
        <f ca="1">IF(Tabel3[[#This Row],[*Dato for ref. Aktivitet 
(dd-mm-yyyy)]]="","",TODAY())</f>
        <v/>
      </c>
      <c r="N24" s="14"/>
      <c r="O24" s="17"/>
      <c r="P24" s="14"/>
      <c r="Q24" s="17"/>
      <c r="R24" s="14"/>
      <c r="S24" s="14"/>
      <c r="T24" s="108"/>
      <c r="U24" s="111" t="str">
        <f>IFERROR(Tabel3[[#This Row],[*Ref. aktivitet (vælg også enhed)]]*VLOOKUP(Tabel3[[#This Row],[*Ref. Aktivitet
Enhed 
(vælg fra drop-down list,
Becquerel)]],Enhed!$A$3:$B$6,2,FALSE),"")</f>
        <v/>
      </c>
      <c r="V24" s="111" t="str">
        <f ca="1">IFERROR(U24/(2^((Tabel3[[#This Row],[Dato for nuværende aktivitet 
(dd-mm-yyyy)
Dags dato]]-Tabel3[[#This Row],[*Dato for ref. Aktivitet 
(dd-mm-yyyy)]])/Tabel3[[#This Row],[Halveringstid (opslag fra liste)
'[Dage']]])),"")</f>
        <v/>
      </c>
      <c r="W24" s="55" t="str">
        <f t="shared" ca="1" si="0"/>
        <v/>
      </c>
    </row>
    <row r="25" spans="1:23" customFormat="1" x14ac:dyDescent="0.25">
      <c r="A25" s="17"/>
      <c r="B25" s="14"/>
      <c r="C25" s="17"/>
      <c r="D25" s="14"/>
      <c r="E25" s="17"/>
      <c r="F25" s="14"/>
      <c r="G25" s="18"/>
      <c r="H25" s="21"/>
      <c r="I25" s="20"/>
      <c r="J25" s="56" t="str">
        <f>IFERROR(VLOOKUP(Tabel3[[#This Row],[*Information om kilde nukild (isotop)
X-'#'#
(evt. Drop-liste)]],'Half-life'!$A$4:$B$44,2,FALSE),"")</f>
        <v/>
      </c>
      <c r="K25" s="53" t="str">
        <f ca="1">IFERROR(ROUND(V25/VLOOKUP(Tabel3[[#This Row],[Nuv. aktivtet
Enhed 
(Becquerel) Udregnes]],Enhed!$A$3:$B$6,2,FALSE),2),"")</f>
        <v/>
      </c>
      <c r="L25" s="30" t="str">
        <f ca="1">IFERROR(VLOOKUP(W25,Enhed!$A$12:$B$15,2,TRUE),"")</f>
        <v/>
      </c>
      <c r="M25" s="32" t="str">
        <f ca="1">IF(Tabel3[[#This Row],[*Dato for ref. Aktivitet 
(dd-mm-yyyy)]]="","",TODAY())</f>
        <v/>
      </c>
      <c r="N25" s="14"/>
      <c r="O25" s="17"/>
      <c r="P25" s="14"/>
      <c r="Q25" s="17"/>
      <c r="R25" s="14"/>
      <c r="S25" s="14"/>
      <c r="T25" s="108"/>
      <c r="U25" s="111" t="str">
        <f>IFERROR(Tabel3[[#This Row],[*Ref. aktivitet (vælg også enhed)]]*VLOOKUP(Tabel3[[#This Row],[*Ref. Aktivitet
Enhed 
(vælg fra drop-down list,
Becquerel)]],Enhed!$A$3:$B$6,2,FALSE),"")</f>
        <v/>
      </c>
      <c r="V25" s="111" t="str">
        <f ca="1">IFERROR(U25/(2^((Tabel3[[#This Row],[Dato for nuværende aktivitet 
(dd-mm-yyyy)
Dags dato]]-Tabel3[[#This Row],[*Dato for ref. Aktivitet 
(dd-mm-yyyy)]])/Tabel3[[#This Row],[Halveringstid (opslag fra liste)
'[Dage']]])),"")</f>
        <v/>
      </c>
      <c r="W25" s="55" t="str">
        <f t="shared" ca="1" si="0"/>
        <v/>
      </c>
    </row>
    <row r="26" spans="1:23" customFormat="1" x14ac:dyDescent="0.25">
      <c r="A26" s="17"/>
      <c r="B26" s="14"/>
      <c r="C26" s="17"/>
      <c r="D26" s="14"/>
      <c r="E26" s="17"/>
      <c r="F26" s="14"/>
      <c r="G26" s="18"/>
      <c r="H26" s="21"/>
      <c r="I26" s="20"/>
      <c r="J26" s="56" t="str">
        <f>IFERROR(VLOOKUP(Tabel3[[#This Row],[*Information om kilde nukild (isotop)
X-'#'#
(evt. Drop-liste)]],'Half-life'!$A$4:$B$44,2,FALSE),"")</f>
        <v/>
      </c>
      <c r="K26" s="53" t="str">
        <f ca="1">IFERROR(ROUND(V26/VLOOKUP(Tabel3[[#This Row],[Nuv. aktivtet
Enhed 
(Becquerel) Udregnes]],Enhed!$A$3:$B$6,2,FALSE),2),"")</f>
        <v/>
      </c>
      <c r="L26" s="30" t="str">
        <f ca="1">IFERROR(VLOOKUP(W26,Enhed!$A$12:$B$15,2,TRUE),"")</f>
        <v/>
      </c>
      <c r="M26" s="32" t="str">
        <f ca="1">IF(Tabel3[[#This Row],[*Dato for ref. Aktivitet 
(dd-mm-yyyy)]]="","",TODAY())</f>
        <v/>
      </c>
      <c r="N26" s="14"/>
      <c r="O26" s="17"/>
      <c r="P26" s="14"/>
      <c r="Q26" s="17"/>
      <c r="R26" s="14"/>
      <c r="S26" s="14"/>
      <c r="T26" s="108"/>
      <c r="U26" s="111" t="str">
        <f>IFERROR(Tabel3[[#This Row],[*Ref. aktivitet (vælg også enhed)]]*VLOOKUP(Tabel3[[#This Row],[*Ref. Aktivitet
Enhed 
(vælg fra drop-down list,
Becquerel)]],Enhed!$A$3:$B$6,2,FALSE),"")</f>
        <v/>
      </c>
      <c r="V26" s="111" t="str">
        <f ca="1">IFERROR(U26/(2^((Tabel3[[#This Row],[Dato for nuværende aktivitet 
(dd-mm-yyyy)
Dags dato]]-Tabel3[[#This Row],[*Dato for ref. Aktivitet 
(dd-mm-yyyy)]])/Tabel3[[#This Row],[Halveringstid (opslag fra liste)
'[Dage']]])),"")</f>
        <v/>
      </c>
      <c r="W26" s="55" t="str">
        <f t="shared" ca="1" si="0"/>
        <v/>
      </c>
    </row>
    <row r="27" spans="1:23" customFormat="1" x14ac:dyDescent="0.25">
      <c r="A27" s="17"/>
      <c r="B27" s="14"/>
      <c r="C27" s="17"/>
      <c r="D27" s="14"/>
      <c r="E27" s="17"/>
      <c r="F27" s="14"/>
      <c r="G27" s="18"/>
      <c r="H27" s="21"/>
      <c r="I27" s="20"/>
      <c r="J27" s="56" t="str">
        <f>IFERROR(VLOOKUP(Tabel3[[#This Row],[*Information om kilde nukild (isotop)
X-'#'#
(evt. Drop-liste)]],'Half-life'!$A$4:$B$44,2,FALSE),"")</f>
        <v/>
      </c>
      <c r="K27" s="53" t="str">
        <f ca="1">IFERROR(ROUND(V27/VLOOKUP(Tabel3[[#This Row],[Nuv. aktivtet
Enhed 
(Becquerel) Udregnes]],Enhed!$A$3:$B$6,2,FALSE),2),"")</f>
        <v/>
      </c>
      <c r="L27" s="30" t="str">
        <f ca="1">IFERROR(VLOOKUP(W27,Enhed!$A$12:$B$15,2,TRUE),"")</f>
        <v/>
      </c>
      <c r="M27" s="32" t="str">
        <f ca="1">IF(Tabel3[[#This Row],[*Dato for ref. Aktivitet 
(dd-mm-yyyy)]]="","",TODAY())</f>
        <v/>
      </c>
      <c r="N27" s="14"/>
      <c r="O27" s="17"/>
      <c r="P27" s="14"/>
      <c r="Q27" s="17"/>
      <c r="R27" s="14"/>
      <c r="S27" s="14"/>
      <c r="T27" s="108"/>
      <c r="U27" s="111" t="str">
        <f>IFERROR(Tabel3[[#This Row],[*Ref. aktivitet (vælg også enhed)]]*VLOOKUP(Tabel3[[#This Row],[*Ref. Aktivitet
Enhed 
(vælg fra drop-down list,
Becquerel)]],Enhed!$A$3:$B$6,2,FALSE),"")</f>
        <v/>
      </c>
      <c r="V27" s="111" t="str">
        <f ca="1">IFERROR(U27/(2^((Tabel3[[#This Row],[Dato for nuværende aktivitet 
(dd-mm-yyyy)
Dags dato]]-Tabel3[[#This Row],[*Dato for ref. Aktivitet 
(dd-mm-yyyy)]])/Tabel3[[#This Row],[Halveringstid (opslag fra liste)
'[Dage']]])),"")</f>
        <v/>
      </c>
      <c r="W27" s="55" t="str">
        <f t="shared" ca="1" si="0"/>
        <v/>
      </c>
    </row>
    <row r="28" spans="1:23" customFormat="1" x14ac:dyDescent="0.25">
      <c r="A28" s="17"/>
      <c r="B28" s="14"/>
      <c r="C28" s="17"/>
      <c r="D28" s="14"/>
      <c r="E28" s="17"/>
      <c r="F28" s="14"/>
      <c r="G28" s="18"/>
      <c r="H28" s="21"/>
      <c r="I28" s="20"/>
      <c r="J28" s="56" t="str">
        <f>IFERROR(VLOOKUP(Tabel3[[#This Row],[*Information om kilde nukild (isotop)
X-'#'#
(evt. Drop-liste)]],'Half-life'!$A$4:$B$44,2,FALSE),"")</f>
        <v/>
      </c>
      <c r="K28" s="53" t="str">
        <f ca="1">IFERROR(ROUND(V28/VLOOKUP(Tabel3[[#This Row],[Nuv. aktivtet
Enhed 
(Becquerel) Udregnes]],Enhed!$A$3:$B$6,2,FALSE),2),"")</f>
        <v/>
      </c>
      <c r="L28" s="30" t="str">
        <f ca="1">IFERROR(VLOOKUP(W28,Enhed!$A$12:$B$15,2,TRUE),"")</f>
        <v/>
      </c>
      <c r="M28" s="32" t="str">
        <f ca="1">IF(Tabel3[[#This Row],[*Dato for ref. Aktivitet 
(dd-mm-yyyy)]]="","",TODAY())</f>
        <v/>
      </c>
      <c r="N28" s="14"/>
      <c r="O28" s="17"/>
      <c r="P28" s="14"/>
      <c r="Q28" s="17"/>
      <c r="R28" s="14"/>
      <c r="S28" s="14"/>
      <c r="T28" s="108"/>
      <c r="U28" s="111" t="str">
        <f>IFERROR(Tabel3[[#This Row],[*Ref. aktivitet (vælg også enhed)]]*VLOOKUP(Tabel3[[#This Row],[*Ref. Aktivitet
Enhed 
(vælg fra drop-down list,
Becquerel)]],Enhed!$A$3:$B$6,2,FALSE),"")</f>
        <v/>
      </c>
      <c r="V28" s="111" t="str">
        <f ca="1">IFERROR(U28/(2^((Tabel3[[#This Row],[Dato for nuværende aktivitet 
(dd-mm-yyyy)
Dags dato]]-Tabel3[[#This Row],[*Dato for ref. Aktivitet 
(dd-mm-yyyy)]])/Tabel3[[#This Row],[Halveringstid (opslag fra liste)
'[Dage']]])),"")</f>
        <v/>
      </c>
      <c r="W28" s="55" t="str">
        <f t="shared" ca="1" si="0"/>
        <v/>
      </c>
    </row>
    <row r="29" spans="1:23" customFormat="1" x14ac:dyDescent="0.25">
      <c r="A29" s="17"/>
      <c r="B29" s="14"/>
      <c r="C29" s="17"/>
      <c r="D29" s="14"/>
      <c r="E29" s="17"/>
      <c r="F29" s="14"/>
      <c r="G29" s="18"/>
      <c r="H29" s="21"/>
      <c r="I29" s="20"/>
      <c r="J29" s="56" t="str">
        <f>IFERROR(VLOOKUP(Tabel3[[#This Row],[*Information om kilde nukild (isotop)
X-'#'#
(evt. Drop-liste)]],'Half-life'!$A$4:$B$44,2,FALSE),"")</f>
        <v/>
      </c>
      <c r="K29" s="53" t="str">
        <f ca="1">IFERROR(ROUND(V29/VLOOKUP(Tabel3[[#This Row],[Nuv. aktivtet
Enhed 
(Becquerel) Udregnes]],Enhed!$A$3:$B$6,2,FALSE),2),"")</f>
        <v/>
      </c>
      <c r="L29" s="30" t="str">
        <f ca="1">IFERROR(VLOOKUP(W29,Enhed!$A$12:$B$15,2,TRUE),"")</f>
        <v/>
      </c>
      <c r="M29" s="32" t="str">
        <f ca="1">IF(Tabel3[[#This Row],[*Dato for ref. Aktivitet 
(dd-mm-yyyy)]]="","",TODAY())</f>
        <v/>
      </c>
      <c r="N29" s="14"/>
      <c r="O29" s="17"/>
      <c r="P29" s="14"/>
      <c r="Q29" s="17"/>
      <c r="R29" s="14"/>
      <c r="S29" s="14"/>
      <c r="T29" s="108"/>
      <c r="U29" s="111" t="str">
        <f>IFERROR(Tabel3[[#This Row],[*Ref. aktivitet (vælg også enhed)]]*VLOOKUP(Tabel3[[#This Row],[*Ref. Aktivitet
Enhed 
(vælg fra drop-down list,
Becquerel)]],Enhed!$A$3:$B$6,2,FALSE),"")</f>
        <v/>
      </c>
      <c r="V29" s="111" t="str">
        <f ca="1">IFERROR(U29/(2^((Tabel3[[#This Row],[Dato for nuværende aktivitet 
(dd-mm-yyyy)
Dags dato]]-Tabel3[[#This Row],[*Dato for ref. Aktivitet 
(dd-mm-yyyy)]])/Tabel3[[#This Row],[Halveringstid (opslag fra liste)
'[Dage']]])),"")</f>
        <v/>
      </c>
      <c r="W29" s="55" t="str">
        <f t="shared" ca="1" si="0"/>
        <v/>
      </c>
    </row>
    <row r="30" spans="1:23" customFormat="1" x14ac:dyDescent="0.25">
      <c r="A30" s="17"/>
      <c r="B30" s="14"/>
      <c r="C30" s="17"/>
      <c r="D30" s="14"/>
      <c r="E30" s="17"/>
      <c r="F30" s="14"/>
      <c r="G30" s="18"/>
      <c r="H30" s="21"/>
      <c r="I30" s="20"/>
      <c r="J30" s="56" t="str">
        <f>IFERROR(VLOOKUP(Tabel3[[#This Row],[*Information om kilde nukild (isotop)
X-'#'#
(evt. Drop-liste)]],'Half-life'!$A$4:$B$44,2,FALSE),"")</f>
        <v/>
      </c>
      <c r="K30" s="53" t="str">
        <f ca="1">IFERROR(ROUND(V30/VLOOKUP(Tabel3[[#This Row],[Nuv. aktivtet
Enhed 
(Becquerel) Udregnes]],Enhed!$A$3:$B$6,2,FALSE),2),"")</f>
        <v/>
      </c>
      <c r="L30" s="30" t="str">
        <f ca="1">IFERROR(VLOOKUP(W30,Enhed!$A$12:$B$15,2,TRUE),"")</f>
        <v/>
      </c>
      <c r="M30" s="32" t="str">
        <f ca="1">IF(Tabel3[[#This Row],[*Dato for ref. Aktivitet 
(dd-mm-yyyy)]]="","",TODAY())</f>
        <v/>
      </c>
      <c r="N30" s="14"/>
      <c r="O30" s="17"/>
      <c r="P30" s="14"/>
      <c r="Q30" s="17"/>
      <c r="R30" s="14"/>
      <c r="S30" s="14"/>
      <c r="T30" s="108"/>
      <c r="U30" s="111" t="str">
        <f>IFERROR(Tabel3[[#This Row],[*Ref. aktivitet (vælg også enhed)]]*VLOOKUP(Tabel3[[#This Row],[*Ref. Aktivitet
Enhed 
(vælg fra drop-down list,
Becquerel)]],Enhed!$A$3:$B$6,2,FALSE),"")</f>
        <v/>
      </c>
      <c r="V30" s="111" t="str">
        <f ca="1">IFERROR(U30/(2^((Tabel3[[#This Row],[Dato for nuværende aktivitet 
(dd-mm-yyyy)
Dags dato]]-Tabel3[[#This Row],[*Dato for ref. Aktivitet 
(dd-mm-yyyy)]])/Tabel3[[#This Row],[Halveringstid (opslag fra liste)
'[Dage']]])),"")</f>
        <v/>
      </c>
      <c r="W30" s="55" t="str">
        <f t="shared" ca="1" si="0"/>
        <v/>
      </c>
    </row>
    <row r="31" spans="1:23" customFormat="1" x14ac:dyDescent="0.25">
      <c r="A31" s="17"/>
      <c r="B31" s="14"/>
      <c r="C31" s="17"/>
      <c r="D31" s="14"/>
      <c r="E31" s="17"/>
      <c r="F31" s="14"/>
      <c r="G31" s="18"/>
      <c r="H31" s="21"/>
      <c r="I31" s="20"/>
      <c r="J31" s="56" t="str">
        <f>IFERROR(VLOOKUP(Tabel3[[#This Row],[*Information om kilde nukild (isotop)
X-'#'#
(evt. Drop-liste)]],'Half-life'!$A$4:$B$44,2,FALSE),"")</f>
        <v/>
      </c>
      <c r="K31" s="53" t="str">
        <f ca="1">IFERROR(ROUND(V31/VLOOKUP(Tabel3[[#This Row],[Nuv. aktivtet
Enhed 
(Becquerel) Udregnes]],Enhed!$A$3:$B$6,2,FALSE),2),"")</f>
        <v/>
      </c>
      <c r="L31" s="30" t="str">
        <f ca="1">IFERROR(VLOOKUP(W31,Enhed!$A$12:$B$15,2,TRUE),"")</f>
        <v/>
      </c>
      <c r="M31" s="32" t="str">
        <f ca="1">IF(Tabel3[[#This Row],[*Dato for ref. Aktivitet 
(dd-mm-yyyy)]]="","",TODAY())</f>
        <v/>
      </c>
      <c r="N31" s="14"/>
      <c r="O31" s="17"/>
      <c r="P31" s="14"/>
      <c r="Q31" s="17"/>
      <c r="R31" s="14"/>
      <c r="S31" s="14"/>
      <c r="T31" s="108"/>
      <c r="U31" s="111" t="str">
        <f>IFERROR(Tabel3[[#This Row],[*Ref. aktivitet (vælg også enhed)]]*VLOOKUP(Tabel3[[#This Row],[*Ref. Aktivitet
Enhed 
(vælg fra drop-down list,
Becquerel)]],Enhed!$A$3:$B$6,2,FALSE),"")</f>
        <v/>
      </c>
      <c r="V31" s="111" t="str">
        <f ca="1">IFERROR(U31/(2^((Tabel3[[#This Row],[Dato for nuværende aktivitet 
(dd-mm-yyyy)
Dags dato]]-Tabel3[[#This Row],[*Dato for ref. Aktivitet 
(dd-mm-yyyy)]])/Tabel3[[#This Row],[Halveringstid (opslag fra liste)
'[Dage']]])),"")</f>
        <v/>
      </c>
      <c r="W31" s="55" t="str">
        <f t="shared" ca="1" si="0"/>
        <v/>
      </c>
    </row>
    <row r="32" spans="1:23" customFormat="1" x14ac:dyDescent="0.25">
      <c r="A32" s="17"/>
      <c r="B32" s="14"/>
      <c r="C32" s="17"/>
      <c r="D32" s="14"/>
      <c r="E32" s="17"/>
      <c r="F32" s="14"/>
      <c r="G32" s="18"/>
      <c r="H32" s="21"/>
      <c r="I32" s="20"/>
      <c r="J32" s="56" t="str">
        <f>IFERROR(VLOOKUP(Tabel3[[#This Row],[*Information om kilde nukild (isotop)
X-'#'#
(evt. Drop-liste)]],'Half-life'!$A$4:$B$44,2,FALSE),"")</f>
        <v/>
      </c>
      <c r="K32" s="53" t="str">
        <f ca="1">IFERROR(ROUND(V32/VLOOKUP(Tabel3[[#This Row],[Nuv. aktivtet
Enhed 
(Becquerel) Udregnes]],Enhed!$A$3:$B$6,2,FALSE),2),"")</f>
        <v/>
      </c>
      <c r="L32" s="30" t="str">
        <f ca="1">IFERROR(VLOOKUP(W32,Enhed!$A$12:$B$15,2,TRUE),"")</f>
        <v/>
      </c>
      <c r="M32" s="32" t="str">
        <f ca="1">IF(Tabel3[[#This Row],[*Dato for ref. Aktivitet 
(dd-mm-yyyy)]]="","",TODAY())</f>
        <v/>
      </c>
      <c r="N32" s="14"/>
      <c r="O32" s="17"/>
      <c r="P32" s="14"/>
      <c r="Q32" s="17"/>
      <c r="R32" s="14"/>
      <c r="S32" s="14"/>
      <c r="T32" s="108"/>
      <c r="U32" s="111" t="str">
        <f>IFERROR(Tabel3[[#This Row],[*Ref. aktivitet (vælg også enhed)]]*VLOOKUP(Tabel3[[#This Row],[*Ref. Aktivitet
Enhed 
(vælg fra drop-down list,
Becquerel)]],Enhed!$A$3:$B$6,2,FALSE),"")</f>
        <v/>
      </c>
      <c r="V32" s="111" t="str">
        <f ca="1">IFERROR(U32/(2^((Tabel3[[#This Row],[Dato for nuværende aktivitet 
(dd-mm-yyyy)
Dags dato]]-Tabel3[[#This Row],[*Dato for ref. Aktivitet 
(dd-mm-yyyy)]])/Tabel3[[#This Row],[Halveringstid (opslag fra liste)
'[Dage']]])),"")</f>
        <v/>
      </c>
      <c r="W32" s="55" t="str">
        <f t="shared" ca="1" si="0"/>
        <v/>
      </c>
    </row>
    <row r="33" spans="1:23" customFormat="1" x14ac:dyDescent="0.25">
      <c r="A33" s="17"/>
      <c r="B33" s="14"/>
      <c r="C33" s="17"/>
      <c r="D33" s="14"/>
      <c r="E33" s="17"/>
      <c r="F33" s="14"/>
      <c r="G33" s="18"/>
      <c r="H33" s="21"/>
      <c r="I33" s="20"/>
      <c r="J33" s="56" t="str">
        <f>IFERROR(VLOOKUP(Tabel3[[#This Row],[*Information om kilde nukild (isotop)
X-'#'#
(evt. Drop-liste)]],'Half-life'!$A$4:$B$44,2,FALSE),"")</f>
        <v/>
      </c>
      <c r="K33" s="53" t="str">
        <f ca="1">IFERROR(ROUND(V33/VLOOKUP(Tabel3[[#This Row],[Nuv. aktivtet
Enhed 
(Becquerel) Udregnes]],Enhed!$A$3:$B$6,2,FALSE),2),"")</f>
        <v/>
      </c>
      <c r="L33" s="30" t="str">
        <f ca="1">IFERROR(VLOOKUP(W33,Enhed!$A$12:$B$15,2,TRUE),"")</f>
        <v/>
      </c>
      <c r="M33" s="32" t="str">
        <f ca="1">IF(Tabel3[[#This Row],[*Dato for ref. Aktivitet 
(dd-mm-yyyy)]]="","",TODAY())</f>
        <v/>
      </c>
      <c r="N33" s="14"/>
      <c r="O33" s="17"/>
      <c r="P33" s="14"/>
      <c r="Q33" s="17"/>
      <c r="R33" s="14"/>
      <c r="S33" s="14"/>
      <c r="T33" s="108"/>
      <c r="U33" s="111" t="str">
        <f>IFERROR(Tabel3[[#This Row],[*Ref. aktivitet (vælg også enhed)]]*VLOOKUP(Tabel3[[#This Row],[*Ref. Aktivitet
Enhed 
(vælg fra drop-down list,
Becquerel)]],Enhed!$A$3:$B$6,2,FALSE),"")</f>
        <v/>
      </c>
      <c r="V33" s="111" t="str">
        <f ca="1">IFERROR(U33/(2^((Tabel3[[#This Row],[Dato for nuværende aktivitet 
(dd-mm-yyyy)
Dags dato]]-Tabel3[[#This Row],[*Dato for ref. Aktivitet 
(dd-mm-yyyy)]])/Tabel3[[#This Row],[Halveringstid (opslag fra liste)
'[Dage']]])),"")</f>
        <v/>
      </c>
      <c r="W33" s="55" t="str">
        <f t="shared" ca="1" si="0"/>
        <v/>
      </c>
    </row>
    <row r="34" spans="1:23" customFormat="1" x14ac:dyDescent="0.25">
      <c r="A34" s="17"/>
      <c r="B34" s="14"/>
      <c r="C34" s="17"/>
      <c r="D34" s="14"/>
      <c r="E34" s="17"/>
      <c r="F34" s="14"/>
      <c r="G34" s="18"/>
      <c r="H34" s="21"/>
      <c r="I34" s="20"/>
      <c r="J34" s="56" t="str">
        <f>IFERROR(VLOOKUP(Tabel3[[#This Row],[*Information om kilde nukild (isotop)
X-'#'#
(evt. Drop-liste)]],'Half-life'!$A$4:$B$44,2,FALSE),"")</f>
        <v/>
      </c>
      <c r="K34" s="53" t="str">
        <f ca="1">IFERROR(ROUND(V34/VLOOKUP(Tabel3[[#This Row],[Nuv. aktivtet
Enhed 
(Becquerel) Udregnes]],Enhed!$A$3:$B$6,2,FALSE),2),"")</f>
        <v/>
      </c>
      <c r="L34" s="30" t="str">
        <f ca="1">IFERROR(VLOOKUP(W34,Enhed!$A$12:$B$15,2,TRUE),"")</f>
        <v/>
      </c>
      <c r="M34" s="32" t="str">
        <f ca="1">IF(Tabel3[[#This Row],[*Dato for ref. Aktivitet 
(dd-mm-yyyy)]]="","",TODAY())</f>
        <v/>
      </c>
      <c r="N34" s="14"/>
      <c r="O34" s="17"/>
      <c r="P34" s="14"/>
      <c r="Q34" s="17"/>
      <c r="R34" s="14"/>
      <c r="S34" s="14"/>
      <c r="T34" s="108"/>
      <c r="U34" s="111" t="str">
        <f>IFERROR(Tabel3[[#This Row],[*Ref. aktivitet (vælg også enhed)]]*VLOOKUP(Tabel3[[#This Row],[*Ref. Aktivitet
Enhed 
(vælg fra drop-down list,
Becquerel)]],Enhed!$A$3:$B$6,2,FALSE),"")</f>
        <v/>
      </c>
      <c r="V34" s="111" t="str">
        <f ca="1">IFERROR(U34/(2^((Tabel3[[#This Row],[Dato for nuværende aktivitet 
(dd-mm-yyyy)
Dags dato]]-Tabel3[[#This Row],[*Dato for ref. Aktivitet 
(dd-mm-yyyy)]])/Tabel3[[#This Row],[Halveringstid (opslag fra liste)
'[Dage']]])),"")</f>
        <v/>
      </c>
      <c r="W34" s="55" t="str">
        <f t="shared" ca="1" si="0"/>
        <v/>
      </c>
    </row>
    <row r="35" spans="1:23" customFormat="1" x14ac:dyDescent="0.25">
      <c r="A35" s="17"/>
      <c r="B35" s="14"/>
      <c r="C35" s="17"/>
      <c r="D35" s="14"/>
      <c r="E35" s="17"/>
      <c r="F35" s="14"/>
      <c r="G35" s="18"/>
      <c r="H35" s="21"/>
      <c r="I35" s="20"/>
      <c r="J35" s="56" t="str">
        <f>IFERROR(VLOOKUP(Tabel3[[#This Row],[*Information om kilde nukild (isotop)
X-'#'#
(evt. Drop-liste)]],'Half-life'!$A$4:$B$44,2,FALSE),"")</f>
        <v/>
      </c>
      <c r="K35" s="53" t="str">
        <f ca="1">IFERROR(ROUND(V35/VLOOKUP(Tabel3[[#This Row],[Nuv. aktivtet
Enhed 
(Becquerel) Udregnes]],Enhed!$A$3:$B$6,2,FALSE),2),"")</f>
        <v/>
      </c>
      <c r="L35" s="30" t="str">
        <f ca="1">IFERROR(VLOOKUP(W35,Enhed!$A$12:$B$15,2,TRUE),"")</f>
        <v/>
      </c>
      <c r="M35" s="32" t="str">
        <f ca="1">IF(Tabel3[[#This Row],[*Dato for ref. Aktivitet 
(dd-mm-yyyy)]]="","",TODAY())</f>
        <v/>
      </c>
      <c r="N35" s="14"/>
      <c r="O35" s="17"/>
      <c r="P35" s="14"/>
      <c r="Q35" s="17"/>
      <c r="R35" s="14"/>
      <c r="S35" s="14"/>
      <c r="T35" s="108"/>
      <c r="U35" s="111" t="str">
        <f>IFERROR(Tabel3[[#This Row],[*Ref. aktivitet (vælg også enhed)]]*VLOOKUP(Tabel3[[#This Row],[*Ref. Aktivitet
Enhed 
(vælg fra drop-down list,
Becquerel)]],Enhed!$A$3:$B$6,2,FALSE),"")</f>
        <v/>
      </c>
      <c r="V35" s="111" t="str">
        <f ca="1">IFERROR(U35/(2^((Tabel3[[#This Row],[Dato for nuværende aktivitet 
(dd-mm-yyyy)
Dags dato]]-Tabel3[[#This Row],[*Dato for ref. Aktivitet 
(dd-mm-yyyy)]])/Tabel3[[#This Row],[Halveringstid (opslag fra liste)
'[Dage']]])),"")</f>
        <v/>
      </c>
      <c r="W35" s="55" t="str">
        <f t="shared" ca="1" si="0"/>
        <v/>
      </c>
    </row>
    <row r="36" spans="1:23" customFormat="1" x14ac:dyDescent="0.25">
      <c r="A36" s="17"/>
      <c r="B36" s="14"/>
      <c r="C36" s="17"/>
      <c r="D36" s="14"/>
      <c r="E36" s="17"/>
      <c r="F36" s="14"/>
      <c r="G36" s="18"/>
      <c r="H36" s="21"/>
      <c r="I36" s="20"/>
      <c r="J36" s="56" t="str">
        <f>IFERROR(VLOOKUP(Tabel3[[#This Row],[*Information om kilde nukild (isotop)
X-'#'#
(evt. Drop-liste)]],'Half-life'!$A$4:$B$44,2,FALSE),"")</f>
        <v/>
      </c>
      <c r="K36" s="53" t="str">
        <f ca="1">IFERROR(ROUND(V36/VLOOKUP(Tabel3[[#This Row],[Nuv. aktivtet
Enhed 
(Becquerel) Udregnes]],Enhed!$A$3:$B$6,2,FALSE),2),"")</f>
        <v/>
      </c>
      <c r="L36" s="30" t="str">
        <f ca="1">IFERROR(VLOOKUP(W36,Enhed!$A$12:$B$15,2,TRUE),"")</f>
        <v/>
      </c>
      <c r="M36" s="32" t="str">
        <f ca="1">IF(Tabel3[[#This Row],[*Dato for ref. Aktivitet 
(dd-mm-yyyy)]]="","",TODAY())</f>
        <v/>
      </c>
      <c r="N36" s="14"/>
      <c r="O36" s="17"/>
      <c r="P36" s="14"/>
      <c r="Q36" s="17"/>
      <c r="R36" s="14"/>
      <c r="S36" s="14"/>
      <c r="T36" s="108"/>
      <c r="U36" s="111" t="str">
        <f>IFERROR(Tabel3[[#This Row],[*Ref. aktivitet (vælg også enhed)]]*VLOOKUP(Tabel3[[#This Row],[*Ref. Aktivitet
Enhed 
(vælg fra drop-down list,
Becquerel)]],Enhed!$A$3:$B$6,2,FALSE),"")</f>
        <v/>
      </c>
      <c r="V36" s="111" t="str">
        <f ca="1">IFERROR(U36/(2^((Tabel3[[#This Row],[Dato for nuværende aktivitet 
(dd-mm-yyyy)
Dags dato]]-Tabel3[[#This Row],[*Dato for ref. Aktivitet 
(dd-mm-yyyy)]])/Tabel3[[#This Row],[Halveringstid (opslag fra liste)
'[Dage']]])),"")</f>
        <v/>
      </c>
      <c r="W36" s="55" t="str">
        <f t="shared" ca="1" si="0"/>
        <v/>
      </c>
    </row>
    <row r="37" spans="1:23" customFormat="1" x14ac:dyDescent="0.25">
      <c r="A37" s="17"/>
      <c r="B37" s="14"/>
      <c r="C37" s="17"/>
      <c r="D37" s="14"/>
      <c r="E37" s="17"/>
      <c r="F37" s="14"/>
      <c r="G37" s="18"/>
      <c r="H37" s="21"/>
      <c r="I37" s="20"/>
      <c r="J37" s="56" t="str">
        <f>IFERROR(VLOOKUP(Tabel3[[#This Row],[*Information om kilde nukild (isotop)
X-'#'#
(evt. Drop-liste)]],'Half-life'!$A$4:$B$44,2,FALSE),"")</f>
        <v/>
      </c>
      <c r="K37" s="53" t="str">
        <f ca="1">IFERROR(ROUND(V37/VLOOKUP(Tabel3[[#This Row],[Nuv. aktivtet
Enhed 
(Becquerel) Udregnes]],Enhed!$A$3:$B$6,2,FALSE),2),"")</f>
        <v/>
      </c>
      <c r="L37" s="30" t="str">
        <f ca="1">IFERROR(VLOOKUP(W37,Enhed!$A$12:$B$15,2,TRUE),"")</f>
        <v/>
      </c>
      <c r="M37" s="32" t="str">
        <f ca="1">IF(Tabel3[[#This Row],[*Dato for ref. Aktivitet 
(dd-mm-yyyy)]]="","",TODAY())</f>
        <v/>
      </c>
      <c r="N37" s="14"/>
      <c r="O37" s="17"/>
      <c r="P37" s="14"/>
      <c r="Q37" s="17"/>
      <c r="R37" s="14"/>
      <c r="S37" s="14"/>
      <c r="T37" s="108"/>
      <c r="U37" s="111" t="str">
        <f>IFERROR(Tabel3[[#This Row],[*Ref. aktivitet (vælg også enhed)]]*VLOOKUP(Tabel3[[#This Row],[*Ref. Aktivitet
Enhed 
(vælg fra drop-down list,
Becquerel)]],Enhed!$A$3:$B$6,2,FALSE),"")</f>
        <v/>
      </c>
      <c r="V37" s="111" t="str">
        <f ca="1">IFERROR(U37/(2^((Tabel3[[#This Row],[Dato for nuværende aktivitet 
(dd-mm-yyyy)
Dags dato]]-Tabel3[[#This Row],[*Dato for ref. Aktivitet 
(dd-mm-yyyy)]])/Tabel3[[#This Row],[Halveringstid (opslag fra liste)
'[Dage']]])),"")</f>
        <v/>
      </c>
      <c r="W37" s="55" t="str">
        <f t="shared" ca="1" si="0"/>
        <v/>
      </c>
    </row>
    <row r="38" spans="1:23" customFormat="1" x14ac:dyDescent="0.25">
      <c r="A38" s="17"/>
      <c r="B38" s="14"/>
      <c r="C38" s="17"/>
      <c r="D38" s="14"/>
      <c r="E38" s="17"/>
      <c r="F38" s="14"/>
      <c r="G38" s="18"/>
      <c r="H38" s="21"/>
      <c r="I38" s="20"/>
      <c r="J38" s="56" t="str">
        <f>IFERROR(VLOOKUP(Tabel3[[#This Row],[*Information om kilde nukild (isotop)
X-'#'#
(evt. Drop-liste)]],'Half-life'!$A$4:$B$44,2,FALSE),"")</f>
        <v/>
      </c>
      <c r="K38" s="53" t="str">
        <f ca="1">IFERROR(ROUND(V38/VLOOKUP(Tabel3[[#This Row],[Nuv. aktivtet
Enhed 
(Becquerel) Udregnes]],Enhed!$A$3:$B$6,2,FALSE),2),"")</f>
        <v/>
      </c>
      <c r="L38" s="30" t="str">
        <f ca="1">IFERROR(VLOOKUP(W38,Enhed!$A$12:$B$15,2,TRUE),"")</f>
        <v/>
      </c>
      <c r="M38" s="32" t="str">
        <f ca="1">IF(Tabel3[[#This Row],[*Dato for ref. Aktivitet 
(dd-mm-yyyy)]]="","",TODAY())</f>
        <v/>
      </c>
      <c r="N38" s="14"/>
      <c r="O38" s="17"/>
      <c r="P38" s="14"/>
      <c r="Q38" s="17"/>
      <c r="R38" s="14"/>
      <c r="S38" s="14"/>
      <c r="T38" s="108"/>
      <c r="U38" s="111" t="str">
        <f>IFERROR(Tabel3[[#This Row],[*Ref. aktivitet (vælg også enhed)]]*VLOOKUP(Tabel3[[#This Row],[*Ref. Aktivitet
Enhed 
(vælg fra drop-down list,
Becquerel)]],Enhed!$A$3:$B$6,2,FALSE),"")</f>
        <v/>
      </c>
      <c r="V38" s="111" t="str">
        <f ca="1">IFERROR(U38/(2^((Tabel3[[#This Row],[Dato for nuværende aktivitet 
(dd-mm-yyyy)
Dags dato]]-Tabel3[[#This Row],[*Dato for ref. Aktivitet 
(dd-mm-yyyy)]])/Tabel3[[#This Row],[Halveringstid (opslag fra liste)
'[Dage']]])),"")</f>
        <v/>
      </c>
      <c r="W38" s="55" t="str">
        <f t="shared" ca="1" si="0"/>
        <v/>
      </c>
    </row>
    <row r="39" spans="1:23" customFormat="1" x14ac:dyDescent="0.25">
      <c r="A39" s="17"/>
      <c r="B39" s="14"/>
      <c r="C39" s="17"/>
      <c r="D39" s="14"/>
      <c r="E39" s="17"/>
      <c r="F39" s="14"/>
      <c r="G39" s="18"/>
      <c r="H39" s="21"/>
      <c r="I39" s="20"/>
      <c r="J39" s="56" t="str">
        <f>IFERROR(VLOOKUP(Tabel3[[#This Row],[*Information om kilde nukild (isotop)
X-'#'#
(evt. Drop-liste)]],'Half-life'!$A$4:$B$44,2,FALSE),"")</f>
        <v/>
      </c>
      <c r="K39" s="53" t="str">
        <f ca="1">IFERROR(ROUND(V39/VLOOKUP(Tabel3[[#This Row],[Nuv. aktivtet
Enhed 
(Becquerel) Udregnes]],Enhed!$A$3:$B$6,2,FALSE),2),"")</f>
        <v/>
      </c>
      <c r="L39" s="30" t="str">
        <f ca="1">IFERROR(VLOOKUP(W39,Enhed!$A$12:$B$15,2,TRUE),"")</f>
        <v/>
      </c>
      <c r="M39" s="32" t="str">
        <f ca="1">IF(Tabel3[[#This Row],[*Dato for ref. Aktivitet 
(dd-mm-yyyy)]]="","",TODAY())</f>
        <v/>
      </c>
      <c r="N39" s="14"/>
      <c r="O39" s="17"/>
      <c r="P39" s="14"/>
      <c r="Q39" s="17"/>
      <c r="R39" s="14"/>
      <c r="S39" s="14"/>
      <c r="T39" s="108"/>
      <c r="U39" s="111" t="str">
        <f>IFERROR(Tabel3[[#This Row],[*Ref. aktivitet (vælg også enhed)]]*VLOOKUP(Tabel3[[#This Row],[*Ref. Aktivitet
Enhed 
(vælg fra drop-down list,
Becquerel)]],Enhed!$A$3:$B$6,2,FALSE),"")</f>
        <v/>
      </c>
      <c r="V39" s="111" t="str">
        <f ca="1">IFERROR(U39/(2^((Tabel3[[#This Row],[Dato for nuværende aktivitet 
(dd-mm-yyyy)
Dags dato]]-Tabel3[[#This Row],[*Dato for ref. Aktivitet 
(dd-mm-yyyy)]])/Tabel3[[#This Row],[Halveringstid (opslag fra liste)
'[Dage']]])),"")</f>
        <v/>
      </c>
      <c r="W39" s="55" t="str">
        <f t="shared" ca="1" si="0"/>
        <v/>
      </c>
    </row>
    <row r="40" spans="1:23" customFormat="1" x14ac:dyDescent="0.25">
      <c r="A40" s="17"/>
      <c r="B40" s="14"/>
      <c r="C40" s="17"/>
      <c r="D40" s="14"/>
      <c r="E40" s="17"/>
      <c r="F40" s="14"/>
      <c r="G40" s="18"/>
      <c r="H40" s="21"/>
      <c r="I40" s="20"/>
      <c r="J40" s="56" t="str">
        <f>IFERROR(VLOOKUP(Tabel3[[#This Row],[*Information om kilde nukild (isotop)
X-'#'#
(evt. Drop-liste)]],'Half-life'!$A$4:$B$44,2,FALSE),"")</f>
        <v/>
      </c>
      <c r="K40" s="53" t="str">
        <f ca="1">IFERROR(ROUND(V40/VLOOKUP(Tabel3[[#This Row],[Nuv. aktivtet
Enhed 
(Becquerel) Udregnes]],Enhed!$A$3:$B$6,2,FALSE),2),"")</f>
        <v/>
      </c>
      <c r="L40" s="30" t="str">
        <f ca="1">IFERROR(VLOOKUP(W40,Enhed!$A$12:$B$15,2,TRUE),"")</f>
        <v/>
      </c>
      <c r="M40" s="32" t="str">
        <f ca="1">IF(Tabel3[[#This Row],[*Dato for ref. Aktivitet 
(dd-mm-yyyy)]]="","",TODAY())</f>
        <v/>
      </c>
      <c r="N40" s="14"/>
      <c r="O40" s="17"/>
      <c r="P40" s="14"/>
      <c r="Q40" s="17"/>
      <c r="R40" s="14"/>
      <c r="S40" s="14"/>
      <c r="T40" s="108"/>
      <c r="U40" s="111" t="str">
        <f>IFERROR(Tabel3[[#This Row],[*Ref. aktivitet (vælg også enhed)]]*VLOOKUP(Tabel3[[#This Row],[*Ref. Aktivitet
Enhed 
(vælg fra drop-down list,
Becquerel)]],Enhed!$A$3:$B$6,2,FALSE),"")</f>
        <v/>
      </c>
      <c r="V40" s="111" t="str">
        <f ca="1">IFERROR(U40/(2^((Tabel3[[#This Row],[Dato for nuværende aktivitet 
(dd-mm-yyyy)
Dags dato]]-Tabel3[[#This Row],[*Dato for ref. Aktivitet 
(dd-mm-yyyy)]])/Tabel3[[#This Row],[Halveringstid (opslag fra liste)
'[Dage']]])),"")</f>
        <v/>
      </c>
      <c r="W40" s="55" t="str">
        <f t="shared" ca="1" si="0"/>
        <v/>
      </c>
    </row>
    <row r="41" spans="1:23" customFormat="1" x14ac:dyDescent="0.25">
      <c r="A41" s="17"/>
      <c r="B41" s="14"/>
      <c r="C41" s="17"/>
      <c r="D41" s="14"/>
      <c r="E41" s="17"/>
      <c r="F41" s="14"/>
      <c r="G41" s="18"/>
      <c r="H41" s="21"/>
      <c r="I41" s="20"/>
      <c r="J41" s="56" t="str">
        <f>IFERROR(VLOOKUP(Tabel3[[#This Row],[*Information om kilde nukild (isotop)
X-'#'#
(evt. Drop-liste)]],'Half-life'!$A$4:$B$44,2,FALSE),"")</f>
        <v/>
      </c>
      <c r="K41" s="53" t="str">
        <f ca="1">IFERROR(ROUND(V41/VLOOKUP(Tabel3[[#This Row],[Nuv. aktivtet
Enhed 
(Becquerel) Udregnes]],Enhed!$A$3:$B$6,2,FALSE),2),"")</f>
        <v/>
      </c>
      <c r="L41" s="30" t="str">
        <f ca="1">IFERROR(VLOOKUP(W41,Enhed!$A$12:$B$15,2,TRUE),"")</f>
        <v/>
      </c>
      <c r="M41" s="32" t="str">
        <f ca="1">IF(Tabel3[[#This Row],[*Dato for ref. Aktivitet 
(dd-mm-yyyy)]]="","",TODAY())</f>
        <v/>
      </c>
      <c r="N41" s="14"/>
      <c r="O41" s="17"/>
      <c r="P41" s="14"/>
      <c r="Q41" s="17"/>
      <c r="R41" s="14"/>
      <c r="S41" s="14"/>
      <c r="T41" s="108"/>
      <c r="U41" s="111" t="str">
        <f>IFERROR(Tabel3[[#This Row],[*Ref. aktivitet (vælg også enhed)]]*VLOOKUP(Tabel3[[#This Row],[*Ref. Aktivitet
Enhed 
(vælg fra drop-down list,
Becquerel)]],Enhed!$A$3:$B$6,2,FALSE),"")</f>
        <v/>
      </c>
      <c r="V41" s="111" t="str">
        <f ca="1">IFERROR(U41/(2^((Tabel3[[#This Row],[Dato for nuværende aktivitet 
(dd-mm-yyyy)
Dags dato]]-Tabel3[[#This Row],[*Dato for ref. Aktivitet 
(dd-mm-yyyy)]])/Tabel3[[#This Row],[Halveringstid (opslag fra liste)
'[Dage']]])),"")</f>
        <v/>
      </c>
      <c r="W41" s="55" t="str">
        <f t="shared" ca="1" si="0"/>
        <v/>
      </c>
    </row>
    <row r="42" spans="1:23" customFormat="1" x14ac:dyDescent="0.25">
      <c r="A42" s="17"/>
      <c r="B42" s="14"/>
      <c r="C42" s="17"/>
      <c r="D42" s="14"/>
      <c r="E42" s="17"/>
      <c r="F42" s="14"/>
      <c r="G42" s="18"/>
      <c r="H42" s="21"/>
      <c r="I42" s="20"/>
      <c r="J42" s="56" t="str">
        <f>IFERROR(VLOOKUP(Tabel3[[#This Row],[*Information om kilde nukild (isotop)
X-'#'#
(evt. Drop-liste)]],'Half-life'!$A$4:$B$44,2,FALSE),"")</f>
        <v/>
      </c>
      <c r="K42" s="53" t="str">
        <f ca="1">IFERROR(ROUND(V42/VLOOKUP(Tabel3[[#This Row],[Nuv. aktivtet
Enhed 
(Becquerel) Udregnes]],Enhed!$A$3:$B$6,2,FALSE),2),"")</f>
        <v/>
      </c>
      <c r="L42" s="30" t="str">
        <f ca="1">IFERROR(VLOOKUP(W42,Enhed!$A$12:$B$15,2,TRUE),"")</f>
        <v/>
      </c>
      <c r="M42" s="32" t="str">
        <f ca="1">IF(Tabel3[[#This Row],[*Dato for ref. Aktivitet 
(dd-mm-yyyy)]]="","",TODAY())</f>
        <v/>
      </c>
      <c r="N42" s="14"/>
      <c r="O42" s="17"/>
      <c r="P42" s="14"/>
      <c r="Q42" s="17"/>
      <c r="R42" s="14"/>
      <c r="S42" s="14"/>
      <c r="T42" s="108"/>
      <c r="U42" s="111" t="str">
        <f>IFERROR(Tabel3[[#This Row],[*Ref. aktivitet (vælg også enhed)]]*VLOOKUP(Tabel3[[#This Row],[*Ref. Aktivitet
Enhed 
(vælg fra drop-down list,
Becquerel)]],Enhed!$A$3:$B$6,2,FALSE),"")</f>
        <v/>
      </c>
      <c r="V42" s="111" t="str">
        <f ca="1">IFERROR(U42/(2^((Tabel3[[#This Row],[Dato for nuværende aktivitet 
(dd-mm-yyyy)
Dags dato]]-Tabel3[[#This Row],[*Dato for ref. Aktivitet 
(dd-mm-yyyy)]])/Tabel3[[#This Row],[Halveringstid (opslag fra liste)
'[Dage']]])),"")</f>
        <v/>
      </c>
      <c r="W42" s="55" t="str">
        <f t="shared" ca="1" si="0"/>
        <v/>
      </c>
    </row>
    <row r="43" spans="1:23" customFormat="1" x14ac:dyDescent="0.25">
      <c r="A43" s="17"/>
      <c r="B43" s="14"/>
      <c r="C43" s="17"/>
      <c r="D43" s="14"/>
      <c r="E43" s="17"/>
      <c r="F43" s="14"/>
      <c r="G43" s="18"/>
      <c r="H43" s="21"/>
      <c r="I43" s="20"/>
      <c r="J43" s="56" t="str">
        <f>IFERROR(VLOOKUP(Tabel3[[#This Row],[*Information om kilde nukild (isotop)
X-'#'#
(evt. Drop-liste)]],'Half-life'!$A$4:$B$44,2,FALSE),"")</f>
        <v/>
      </c>
      <c r="K43" s="53" t="str">
        <f ca="1">IFERROR(ROUND(V43/VLOOKUP(Tabel3[[#This Row],[Nuv. aktivtet
Enhed 
(Becquerel) Udregnes]],Enhed!$A$3:$B$6,2,FALSE),2),"")</f>
        <v/>
      </c>
      <c r="L43" s="30" t="str">
        <f ca="1">IFERROR(VLOOKUP(W43,Enhed!$A$12:$B$15,2,TRUE),"")</f>
        <v/>
      </c>
      <c r="M43" s="32" t="str">
        <f ca="1">IF(Tabel3[[#This Row],[*Dato for ref. Aktivitet 
(dd-mm-yyyy)]]="","",TODAY())</f>
        <v/>
      </c>
      <c r="N43" s="14"/>
      <c r="O43" s="17"/>
      <c r="P43" s="14"/>
      <c r="Q43" s="17"/>
      <c r="R43" s="14"/>
      <c r="S43" s="14"/>
      <c r="T43" s="108"/>
      <c r="U43" s="111" t="str">
        <f>IFERROR(Tabel3[[#This Row],[*Ref. aktivitet (vælg også enhed)]]*VLOOKUP(Tabel3[[#This Row],[*Ref. Aktivitet
Enhed 
(vælg fra drop-down list,
Becquerel)]],Enhed!$A$3:$B$6,2,FALSE),"")</f>
        <v/>
      </c>
      <c r="V43" s="111" t="str">
        <f ca="1">IFERROR(U43/(2^((Tabel3[[#This Row],[Dato for nuværende aktivitet 
(dd-mm-yyyy)
Dags dato]]-Tabel3[[#This Row],[*Dato for ref. Aktivitet 
(dd-mm-yyyy)]])/Tabel3[[#This Row],[Halveringstid (opslag fra liste)
'[Dage']]])),"")</f>
        <v/>
      </c>
      <c r="W43" s="55" t="str">
        <f t="shared" ca="1" si="0"/>
        <v/>
      </c>
    </row>
    <row r="44" spans="1:23" customFormat="1" x14ac:dyDescent="0.25">
      <c r="A44" s="17"/>
      <c r="B44" s="14"/>
      <c r="C44" s="17"/>
      <c r="D44" s="14"/>
      <c r="E44" s="17"/>
      <c r="F44" s="14"/>
      <c r="G44" s="18"/>
      <c r="H44" s="21"/>
      <c r="I44" s="20"/>
      <c r="J44" s="56" t="str">
        <f>IFERROR(VLOOKUP(Tabel3[[#This Row],[*Information om kilde nukild (isotop)
X-'#'#
(evt. Drop-liste)]],'Half-life'!$A$4:$B$44,2,FALSE),"")</f>
        <v/>
      </c>
      <c r="K44" s="53" t="str">
        <f ca="1">IFERROR(ROUND(V44/VLOOKUP(Tabel3[[#This Row],[Nuv. aktivtet
Enhed 
(Becquerel) Udregnes]],Enhed!$A$3:$B$6,2,FALSE),2),"")</f>
        <v/>
      </c>
      <c r="L44" s="30" t="str">
        <f ca="1">IFERROR(VLOOKUP(W44,Enhed!$A$12:$B$15,2,TRUE),"")</f>
        <v/>
      </c>
      <c r="M44" s="32" t="str">
        <f ca="1">IF(Tabel3[[#This Row],[*Dato for ref. Aktivitet 
(dd-mm-yyyy)]]="","",TODAY())</f>
        <v/>
      </c>
      <c r="N44" s="14"/>
      <c r="O44" s="17"/>
      <c r="P44" s="14"/>
      <c r="Q44" s="17"/>
      <c r="R44" s="14"/>
      <c r="S44" s="14"/>
      <c r="T44" s="108"/>
      <c r="U44" s="111" t="str">
        <f>IFERROR(Tabel3[[#This Row],[*Ref. aktivitet (vælg også enhed)]]*VLOOKUP(Tabel3[[#This Row],[*Ref. Aktivitet
Enhed 
(vælg fra drop-down list,
Becquerel)]],Enhed!$A$3:$B$6,2,FALSE),"")</f>
        <v/>
      </c>
      <c r="V44" s="111" t="str">
        <f ca="1">IFERROR(U44/(2^((Tabel3[[#This Row],[Dato for nuværende aktivitet 
(dd-mm-yyyy)
Dags dato]]-Tabel3[[#This Row],[*Dato for ref. Aktivitet 
(dd-mm-yyyy)]])/Tabel3[[#This Row],[Halveringstid (opslag fra liste)
'[Dage']]])),"")</f>
        <v/>
      </c>
      <c r="W44" s="55" t="str">
        <f t="shared" ca="1" si="0"/>
        <v/>
      </c>
    </row>
    <row r="45" spans="1:23" customFormat="1" x14ac:dyDescent="0.25">
      <c r="A45" s="17"/>
      <c r="B45" s="14"/>
      <c r="C45" s="17"/>
      <c r="D45" s="14"/>
      <c r="E45" s="17"/>
      <c r="F45" s="14"/>
      <c r="G45" s="18"/>
      <c r="H45" s="21"/>
      <c r="I45" s="20"/>
      <c r="J45" s="56" t="str">
        <f>IFERROR(VLOOKUP(Tabel3[[#This Row],[*Information om kilde nukild (isotop)
X-'#'#
(evt. Drop-liste)]],'Half-life'!$A$4:$B$44,2,FALSE),"")</f>
        <v/>
      </c>
      <c r="K45" s="53" t="str">
        <f ca="1">IFERROR(ROUND(V45/VLOOKUP(Tabel3[[#This Row],[Nuv. aktivtet
Enhed 
(Becquerel) Udregnes]],Enhed!$A$3:$B$6,2,FALSE),2),"")</f>
        <v/>
      </c>
      <c r="L45" s="30" t="str">
        <f ca="1">IFERROR(VLOOKUP(W45,Enhed!$A$12:$B$15,2,TRUE),"")</f>
        <v/>
      </c>
      <c r="M45" s="32" t="str">
        <f ca="1">IF(Tabel3[[#This Row],[*Dato for ref. Aktivitet 
(dd-mm-yyyy)]]="","",TODAY())</f>
        <v/>
      </c>
      <c r="N45" s="14"/>
      <c r="O45" s="17"/>
      <c r="P45" s="14"/>
      <c r="Q45" s="17"/>
      <c r="R45" s="14"/>
      <c r="S45" s="14"/>
      <c r="T45" s="108"/>
      <c r="U45" s="111" t="str">
        <f>IFERROR(Tabel3[[#This Row],[*Ref. aktivitet (vælg også enhed)]]*VLOOKUP(Tabel3[[#This Row],[*Ref. Aktivitet
Enhed 
(vælg fra drop-down list,
Becquerel)]],Enhed!$A$3:$B$6,2,FALSE),"")</f>
        <v/>
      </c>
      <c r="V45" s="111" t="str">
        <f ca="1">IFERROR(U45/(2^((Tabel3[[#This Row],[Dato for nuværende aktivitet 
(dd-mm-yyyy)
Dags dato]]-Tabel3[[#This Row],[*Dato for ref. Aktivitet 
(dd-mm-yyyy)]])/Tabel3[[#This Row],[Halveringstid (opslag fra liste)
'[Dage']]])),"")</f>
        <v/>
      </c>
      <c r="W45" s="55" t="str">
        <f t="shared" ca="1" si="0"/>
        <v/>
      </c>
    </row>
    <row r="46" spans="1:23" customFormat="1" x14ac:dyDescent="0.25">
      <c r="A46" s="17"/>
      <c r="B46" s="14"/>
      <c r="C46" s="17"/>
      <c r="D46" s="14"/>
      <c r="E46" s="17"/>
      <c r="F46" s="14"/>
      <c r="G46" s="18"/>
      <c r="H46" s="21"/>
      <c r="I46" s="20"/>
      <c r="J46" s="56" t="str">
        <f>IFERROR(VLOOKUP(Tabel3[[#This Row],[*Information om kilde nukild (isotop)
X-'#'#
(evt. Drop-liste)]],'Half-life'!$A$4:$B$44,2,FALSE),"")</f>
        <v/>
      </c>
      <c r="K46" s="53" t="str">
        <f ca="1">IFERROR(ROUND(V46/VLOOKUP(Tabel3[[#This Row],[Nuv. aktivtet
Enhed 
(Becquerel) Udregnes]],Enhed!$A$3:$B$6,2,FALSE),2),"")</f>
        <v/>
      </c>
      <c r="L46" s="30" t="str">
        <f ca="1">IFERROR(VLOOKUP(W46,Enhed!$A$12:$B$15,2,TRUE),"")</f>
        <v/>
      </c>
      <c r="M46" s="32" t="str">
        <f ca="1">IF(Tabel3[[#This Row],[*Dato for ref. Aktivitet 
(dd-mm-yyyy)]]="","",TODAY())</f>
        <v/>
      </c>
      <c r="N46" s="14"/>
      <c r="O46" s="17"/>
      <c r="P46" s="14"/>
      <c r="Q46" s="17"/>
      <c r="R46" s="14"/>
      <c r="S46" s="14"/>
      <c r="T46" s="108"/>
      <c r="U46" s="111" t="str">
        <f>IFERROR(Tabel3[[#This Row],[*Ref. aktivitet (vælg også enhed)]]*VLOOKUP(Tabel3[[#This Row],[*Ref. Aktivitet
Enhed 
(vælg fra drop-down list,
Becquerel)]],Enhed!$A$3:$B$6,2,FALSE),"")</f>
        <v/>
      </c>
      <c r="V46" s="111" t="str">
        <f ca="1">IFERROR(U46/(2^((Tabel3[[#This Row],[Dato for nuværende aktivitet 
(dd-mm-yyyy)
Dags dato]]-Tabel3[[#This Row],[*Dato for ref. Aktivitet 
(dd-mm-yyyy)]])/Tabel3[[#This Row],[Halveringstid (opslag fra liste)
'[Dage']]])),"")</f>
        <v/>
      </c>
      <c r="W46" s="55" t="str">
        <f t="shared" ca="1" si="0"/>
        <v/>
      </c>
    </row>
    <row r="47" spans="1:23" customFormat="1" x14ac:dyDescent="0.25">
      <c r="A47" s="17"/>
      <c r="B47" s="14"/>
      <c r="C47" s="17"/>
      <c r="D47" s="14"/>
      <c r="E47" s="17"/>
      <c r="F47" s="14"/>
      <c r="G47" s="18"/>
      <c r="H47" s="21"/>
      <c r="I47" s="20"/>
      <c r="J47" s="56" t="str">
        <f>IFERROR(VLOOKUP(Tabel3[[#This Row],[*Information om kilde nukild (isotop)
X-'#'#
(evt. Drop-liste)]],'Half-life'!$A$4:$B$44,2,FALSE),"")</f>
        <v/>
      </c>
      <c r="K47" s="53" t="str">
        <f ca="1">IFERROR(ROUND(V47/VLOOKUP(Tabel3[[#This Row],[Nuv. aktivtet
Enhed 
(Becquerel) Udregnes]],Enhed!$A$3:$B$6,2,FALSE),2),"")</f>
        <v/>
      </c>
      <c r="L47" s="30" t="str">
        <f ca="1">IFERROR(VLOOKUP(W47,Enhed!$A$12:$B$15,2,TRUE),"")</f>
        <v/>
      </c>
      <c r="M47" s="32" t="str">
        <f ca="1">IF(Tabel3[[#This Row],[*Dato for ref. Aktivitet 
(dd-mm-yyyy)]]="","",TODAY())</f>
        <v/>
      </c>
      <c r="N47" s="14"/>
      <c r="O47" s="17"/>
      <c r="P47" s="14"/>
      <c r="Q47" s="17"/>
      <c r="R47" s="14"/>
      <c r="S47" s="14"/>
      <c r="T47" s="108"/>
      <c r="U47" s="111" t="str">
        <f>IFERROR(Tabel3[[#This Row],[*Ref. aktivitet (vælg også enhed)]]*VLOOKUP(Tabel3[[#This Row],[*Ref. Aktivitet
Enhed 
(vælg fra drop-down list,
Becquerel)]],Enhed!$A$3:$B$6,2,FALSE),"")</f>
        <v/>
      </c>
      <c r="V47" s="111" t="str">
        <f ca="1">IFERROR(U47/(2^((Tabel3[[#This Row],[Dato for nuværende aktivitet 
(dd-mm-yyyy)
Dags dato]]-Tabel3[[#This Row],[*Dato for ref. Aktivitet 
(dd-mm-yyyy)]])/Tabel3[[#This Row],[Halveringstid (opslag fra liste)
'[Dage']]])),"")</f>
        <v/>
      </c>
      <c r="W47" s="55" t="str">
        <f t="shared" ca="1" si="0"/>
        <v/>
      </c>
    </row>
    <row r="48" spans="1:23" customFormat="1" x14ac:dyDescent="0.25">
      <c r="A48" s="17"/>
      <c r="B48" s="14"/>
      <c r="C48" s="17"/>
      <c r="D48" s="14"/>
      <c r="E48" s="17"/>
      <c r="F48" s="14"/>
      <c r="G48" s="18"/>
      <c r="H48" s="21"/>
      <c r="I48" s="20"/>
      <c r="J48" s="56" t="str">
        <f>IFERROR(VLOOKUP(Tabel3[[#This Row],[*Information om kilde nukild (isotop)
X-'#'#
(evt. Drop-liste)]],'Half-life'!$A$4:$B$44,2,FALSE),"")</f>
        <v/>
      </c>
      <c r="K48" s="53" t="str">
        <f ca="1">IFERROR(ROUND(V48/VLOOKUP(Tabel3[[#This Row],[Nuv. aktivtet
Enhed 
(Becquerel) Udregnes]],Enhed!$A$3:$B$6,2,FALSE),2),"")</f>
        <v/>
      </c>
      <c r="L48" s="30" t="str">
        <f ca="1">IFERROR(VLOOKUP(W48,Enhed!$A$12:$B$15,2,TRUE),"")</f>
        <v/>
      </c>
      <c r="M48" s="32" t="str">
        <f ca="1">IF(Tabel3[[#This Row],[*Dato for ref. Aktivitet 
(dd-mm-yyyy)]]="","",TODAY())</f>
        <v/>
      </c>
      <c r="N48" s="14"/>
      <c r="O48" s="17"/>
      <c r="P48" s="14"/>
      <c r="Q48" s="17"/>
      <c r="R48" s="14"/>
      <c r="S48" s="14"/>
      <c r="T48" s="108"/>
      <c r="U48" s="111" t="str">
        <f>IFERROR(Tabel3[[#This Row],[*Ref. aktivitet (vælg også enhed)]]*VLOOKUP(Tabel3[[#This Row],[*Ref. Aktivitet
Enhed 
(vælg fra drop-down list,
Becquerel)]],Enhed!$A$3:$B$6,2,FALSE),"")</f>
        <v/>
      </c>
      <c r="V48" s="111" t="str">
        <f ca="1">IFERROR(U48/(2^((Tabel3[[#This Row],[Dato for nuværende aktivitet 
(dd-mm-yyyy)
Dags dato]]-Tabel3[[#This Row],[*Dato for ref. Aktivitet 
(dd-mm-yyyy)]])/Tabel3[[#This Row],[Halveringstid (opslag fra liste)
'[Dage']]])),"")</f>
        <v/>
      </c>
      <c r="W48" s="55" t="str">
        <f t="shared" ca="1" si="0"/>
        <v/>
      </c>
    </row>
    <row r="49" spans="1:23" customFormat="1" x14ac:dyDescent="0.25">
      <c r="A49" s="17"/>
      <c r="B49" s="14"/>
      <c r="C49" s="17"/>
      <c r="D49" s="14"/>
      <c r="E49" s="17"/>
      <c r="F49" s="14"/>
      <c r="G49" s="18"/>
      <c r="H49" s="21"/>
      <c r="I49" s="20"/>
      <c r="J49" s="56" t="str">
        <f>IFERROR(VLOOKUP(Tabel3[[#This Row],[*Information om kilde nukild (isotop)
X-'#'#
(evt. Drop-liste)]],'Half-life'!$A$4:$B$44,2,FALSE),"")</f>
        <v/>
      </c>
      <c r="K49" s="53" t="str">
        <f ca="1">IFERROR(ROUND(V49/VLOOKUP(Tabel3[[#This Row],[Nuv. aktivtet
Enhed 
(Becquerel) Udregnes]],Enhed!$A$3:$B$6,2,FALSE),2),"")</f>
        <v/>
      </c>
      <c r="L49" s="30" t="str">
        <f ca="1">IFERROR(VLOOKUP(W49,Enhed!$A$12:$B$15,2,TRUE),"")</f>
        <v/>
      </c>
      <c r="M49" s="32" t="str">
        <f ca="1">IF(Tabel3[[#This Row],[*Dato for ref. Aktivitet 
(dd-mm-yyyy)]]="","",TODAY())</f>
        <v/>
      </c>
      <c r="N49" s="14"/>
      <c r="O49" s="17"/>
      <c r="P49" s="14"/>
      <c r="Q49" s="17"/>
      <c r="R49" s="14"/>
      <c r="S49" s="14"/>
      <c r="T49" s="108"/>
      <c r="U49" s="111" t="str">
        <f>IFERROR(Tabel3[[#This Row],[*Ref. aktivitet (vælg også enhed)]]*VLOOKUP(Tabel3[[#This Row],[*Ref. Aktivitet
Enhed 
(vælg fra drop-down list,
Becquerel)]],Enhed!$A$3:$B$6,2,FALSE),"")</f>
        <v/>
      </c>
      <c r="V49" s="111" t="str">
        <f ca="1">IFERROR(U49/(2^((Tabel3[[#This Row],[Dato for nuværende aktivitet 
(dd-mm-yyyy)
Dags dato]]-Tabel3[[#This Row],[*Dato for ref. Aktivitet 
(dd-mm-yyyy)]])/Tabel3[[#This Row],[Halveringstid (opslag fra liste)
'[Dage']]])),"")</f>
        <v/>
      </c>
      <c r="W49" s="55" t="str">
        <f t="shared" ca="1" si="0"/>
        <v/>
      </c>
    </row>
    <row r="50" spans="1:23" customFormat="1" x14ac:dyDescent="0.25">
      <c r="A50" s="17"/>
      <c r="B50" s="14"/>
      <c r="C50" s="17"/>
      <c r="D50" s="14"/>
      <c r="E50" s="17"/>
      <c r="F50" s="14"/>
      <c r="G50" s="18"/>
      <c r="H50" s="21"/>
      <c r="I50" s="20"/>
      <c r="J50" s="56" t="str">
        <f>IFERROR(VLOOKUP(Tabel3[[#This Row],[*Information om kilde nukild (isotop)
X-'#'#
(evt. Drop-liste)]],'Half-life'!$A$4:$B$44,2,FALSE),"")</f>
        <v/>
      </c>
      <c r="K50" s="53" t="str">
        <f ca="1">IFERROR(ROUND(V50/VLOOKUP(Tabel3[[#This Row],[Nuv. aktivtet
Enhed 
(Becquerel) Udregnes]],Enhed!$A$3:$B$6,2,FALSE),2),"")</f>
        <v/>
      </c>
      <c r="L50" s="30" t="str">
        <f ca="1">IFERROR(VLOOKUP(W50,Enhed!$A$12:$B$15,2,TRUE),"")</f>
        <v/>
      </c>
      <c r="M50" s="32" t="str">
        <f ca="1">IF(Tabel3[[#This Row],[*Dato for ref. Aktivitet 
(dd-mm-yyyy)]]="","",TODAY())</f>
        <v/>
      </c>
      <c r="N50" s="14"/>
      <c r="O50" s="17"/>
      <c r="P50" s="14"/>
      <c r="Q50" s="17"/>
      <c r="R50" s="14"/>
      <c r="S50" s="14"/>
      <c r="T50" s="108"/>
      <c r="U50" s="111" t="str">
        <f>IFERROR(Tabel3[[#This Row],[*Ref. aktivitet (vælg også enhed)]]*VLOOKUP(Tabel3[[#This Row],[*Ref. Aktivitet
Enhed 
(vælg fra drop-down list,
Becquerel)]],Enhed!$A$3:$B$6,2,FALSE),"")</f>
        <v/>
      </c>
      <c r="V50" s="111" t="str">
        <f ca="1">IFERROR(U50/(2^((Tabel3[[#This Row],[Dato for nuværende aktivitet 
(dd-mm-yyyy)
Dags dato]]-Tabel3[[#This Row],[*Dato for ref. Aktivitet 
(dd-mm-yyyy)]])/Tabel3[[#This Row],[Halveringstid (opslag fra liste)
'[Dage']]])),"")</f>
        <v/>
      </c>
      <c r="W50" s="55" t="str">
        <f t="shared" ca="1" si="0"/>
        <v/>
      </c>
    </row>
    <row r="51" spans="1:23" customFormat="1" x14ac:dyDescent="0.25">
      <c r="A51" s="17"/>
      <c r="B51" s="14"/>
      <c r="C51" s="17"/>
      <c r="D51" s="14"/>
      <c r="E51" s="17"/>
      <c r="F51" s="14"/>
      <c r="G51" s="18"/>
      <c r="H51" s="21"/>
      <c r="I51" s="20"/>
      <c r="J51" s="56" t="str">
        <f>IFERROR(VLOOKUP(Tabel3[[#This Row],[*Information om kilde nukild (isotop)
X-'#'#
(evt. Drop-liste)]],'Half-life'!$A$4:$B$44,2,FALSE),"")</f>
        <v/>
      </c>
      <c r="K51" s="53" t="str">
        <f ca="1">IFERROR(ROUND(V51/VLOOKUP(Tabel3[[#This Row],[Nuv. aktivtet
Enhed 
(Becquerel) Udregnes]],Enhed!$A$3:$B$6,2,FALSE),2),"")</f>
        <v/>
      </c>
      <c r="L51" s="30" t="str">
        <f ca="1">IFERROR(VLOOKUP(W51,Enhed!$A$12:$B$15,2,TRUE),"")</f>
        <v/>
      </c>
      <c r="M51" s="32" t="str">
        <f ca="1">IF(Tabel3[[#This Row],[*Dato for ref. Aktivitet 
(dd-mm-yyyy)]]="","",TODAY())</f>
        <v/>
      </c>
      <c r="N51" s="14"/>
      <c r="O51" s="17"/>
      <c r="P51" s="14"/>
      <c r="Q51" s="17"/>
      <c r="R51" s="14"/>
      <c r="S51" s="14"/>
      <c r="T51" s="108"/>
      <c r="U51" s="111" t="str">
        <f>IFERROR(Tabel3[[#This Row],[*Ref. aktivitet (vælg også enhed)]]*VLOOKUP(Tabel3[[#This Row],[*Ref. Aktivitet
Enhed 
(vælg fra drop-down list,
Becquerel)]],Enhed!$A$3:$B$6,2,FALSE),"")</f>
        <v/>
      </c>
      <c r="V51" s="111" t="str">
        <f ca="1">IFERROR(U51/(2^((Tabel3[[#This Row],[Dato for nuværende aktivitet 
(dd-mm-yyyy)
Dags dato]]-Tabel3[[#This Row],[*Dato for ref. Aktivitet 
(dd-mm-yyyy)]])/Tabel3[[#This Row],[Halveringstid (opslag fra liste)
'[Dage']]])),"")</f>
        <v/>
      </c>
      <c r="W51" s="55" t="str">
        <f t="shared" ca="1" si="0"/>
        <v/>
      </c>
    </row>
    <row r="52" spans="1:23" customFormat="1" x14ac:dyDescent="0.25">
      <c r="A52" s="17"/>
      <c r="B52" s="14"/>
      <c r="C52" s="17"/>
      <c r="D52" s="14"/>
      <c r="E52" s="17"/>
      <c r="F52" s="14"/>
      <c r="G52" s="18"/>
      <c r="H52" s="21"/>
      <c r="I52" s="20"/>
      <c r="J52" s="56" t="str">
        <f>IFERROR(VLOOKUP(Tabel3[[#This Row],[*Information om kilde nukild (isotop)
X-'#'#
(evt. Drop-liste)]],'Half-life'!$A$4:$B$44,2,FALSE),"")</f>
        <v/>
      </c>
      <c r="K52" s="53" t="str">
        <f ca="1">IFERROR(ROUND(V52/VLOOKUP(Tabel3[[#This Row],[Nuv. aktivtet
Enhed 
(Becquerel) Udregnes]],Enhed!$A$3:$B$6,2,FALSE),2),"")</f>
        <v/>
      </c>
      <c r="L52" s="30" t="str">
        <f ca="1">IFERROR(VLOOKUP(W52,Enhed!$A$12:$B$15,2,TRUE),"")</f>
        <v/>
      </c>
      <c r="M52" s="32" t="str">
        <f ca="1">IF(Tabel3[[#This Row],[*Dato for ref. Aktivitet 
(dd-mm-yyyy)]]="","",TODAY())</f>
        <v/>
      </c>
      <c r="N52" s="14"/>
      <c r="O52" s="17"/>
      <c r="P52" s="14"/>
      <c r="Q52" s="17"/>
      <c r="R52" s="14"/>
      <c r="S52" s="14"/>
      <c r="T52" s="108"/>
      <c r="U52" s="111" t="str">
        <f>IFERROR(Tabel3[[#This Row],[*Ref. aktivitet (vælg også enhed)]]*VLOOKUP(Tabel3[[#This Row],[*Ref. Aktivitet
Enhed 
(vælg fra drop-down list,
Becquerel)]],Enhed!$A$3:$B$6,2,FALSE),"")</f>
        <v/>
      </c>
      <c r="V52" s="111" t="str">
        <f ca="1">IFERROR(U52/(2^((Tabel3[[#This Row],[Dato for nuværende aktivitet 
(dd-mm-yyyy)
Dags dato]]-Tabel3[[#This Row],[*Dato for ref. Aktivitet 
(dd-mm-yyyy)]])/Tabel3[[#This Row],[Halveringstid (opslag fra liste)
'[Dage']]])),"")</f>
        <v/>
      </c>
      <c r="W52" s="55" t="str">
        <f t="shared" ca="1" si="0"/>
        <v/>
      </c>
    </row>
    <row r="53" spans="1:23" customFormat="1" x14ac:dyDescent="0.25">
      <c r="A53" s="17"/>
      <c r="B53" s="14"/>
      <c r="C53" s="17"/>
      <c r="D53" s="14"/>
      <c r="E53" s="17"/>
      <c r="F53" s="14"/>
      <c r="G53" s="18"/>
      <c r="H53" s="21"/>
      <c r="I53" s="20"/>
      <c r="J53" s="56" t="str">
        <f>IFERROR(VLOOKUP(Tabel3[[#This Row],[*Information om kilde nukild (isotop)
X-'#'#
(evt. Drop-liste)]],'Half-life'!$A$4:$B$44,2,FALSE),"")</f>
        <v/>
      </c>
      <c r="K53" s="53" t="str">
        <f ca="1">IFERROR(ROUND(V53/VLOOKUP(Tabel3[[#This Row],[Nuv. aktivtet
Enhed 
(Becquerel) Udregnes]],Enhed!$A$3:$B$6,2,FALSE),2),"")</f>
        <v/>
      </c>
      <c r="L53" s="30" t="str">
        <f ca="1">IFERROR(VLOOKUP(W53,Enhed!$A$12:$B$15,2,TRUE),"")</f>
        <v/>
      </c>
      <c r="M53" s="32" t="str">
        <f ca="1">IF(Tabel3[[#This Row],[*Dato for ref. Aktivitet 
(dd-mm-yyyy)]]="","",TODAY())</f>
        <v/>
      </c>
      <c r="N53" s="14"/>
      <c r="O53" s="17"/>
      <c r="P53" s="14"/>
      <c r="Q53" s="17"/>
      <c r="R53" s="14"/>
      <c r="S53" s="14"/>
      <c r="T53" s="108"/>
      <c r="U53" s="111" t="str">
        <f>IFERROR(Tabel3[[#This Row],[*Ref. aktivitet (vælg også enhed)]]*VLOOKUP(Tabel3[[#This Row],[*Ref. Aktivitet
Enhed 
(vælg fra drop-down list,
Becquerel)]],Enhed!$A$3:$B$6,2,FALSE),"")</f>
        <v/>
      </c>
      <c r="V53" s="111" t="str">
        <f ca="1">IFERROR(U53/(2^((Tabel3[[#This Row],[Dato for nuværende aktivitet 
(dd-mm-yyyy)
Dags dato]]-Tabel3[[#This Row],[*Dato for ref. Aktivitet 
(dd-mm-yyyy)]])/Tabel3[[#This Row],[Halveringstid (opslag fra liste)
'[Dage']]])),"")</f>
        <v/>
      </c>
      <c r="W53" s="55" t="str">
        <f t="shared" ca="1" si="0"/>
        <v/>
      </c>
    </row>
    <row r="54" spans="1:23" customFormat="1" x14ac:dyDescent="0.25">
      <c r="A54" s="17"/>
      <c r="B54" s="14"/>
      <c r="C54" s="17"/>
      <c r="D54" s="14"/>
      <c r="E54" s="17"/>
      <c r="F54" s="14"/>
      <c r="G54" s="18"/>
      <c r="H54" s="21"/>
      <c r="I54" s="20"/>
      <c r="J54" s="56" t="str">
        <f>IFERROR(VLOOKUP(Tabel3[[#This Row],[*Information om kilde nukild (isotop)
X-'#'#
(evt. Drop-liste)]],'Half-life'!$A$4:$B$44,2,FALSE),"")</f>
        <v/>
      </c>
      <c r="K54" s="53" t="str">
        <f ca="1">IFERROR(ROUND(V54/VLOOKUP(Tabel3[[#This Row],[Nuv. aktivtet
Enhed 
(Becquerel) Udregnes]],Enhed!$A$3:$B$6,2,FALSE),2),"")</f>
        <v/>
      </c>
      <c r="L54" s="30" t="str">
        <f ca="1">IFERROR(VLOOKUP(W54,Enhed!$A$12:$B$15,2,TRUE),"")</f>
        <v/>
      </c>
      <c r="M54" s="32" t="str">
        <f ca="1">IF(Tabel3[[#This Row],[*Dato for ref. Aktivitet 
(dd-mm-yyyy)]]="","",TODAY())</f>
        <v/>
      </c>
      <c r="N54" s="14"/>
      <c r="O54" s="17"/>
      <c r="P54" s="14"/>
      <c r="Q54" s="17"/>
      <c r="R54" s="14"/>
      <c r="S54" s="14"/>
      <c r="T54" s="108"/>
      <c r="U54" s="111" t="str">
        <f>IFERROR(Tabel3[[#This Row],[*Ref. aktivitet (vælg også enhed)]]*VLOOKUP(Tabel3[[#This Row],[*Ref. Aktivitet
Enhed 
(vælg fra drop-down list,
Becquerel)]],Enhed!$A$3:$B$6,2,FALSE),"")</f>
        <v/>
      </c>
      <c r="V54" s="111" t="str">
        <f ca="1">IFERROR(U54/(2^((Tabel3[[#This Row],[Dato for nuværende aktivitet 
(dd-mm-yyyy)
Dags dato]]-Tabel3[[#This Row],[*Dato for ref. Aktivitet 
(dd-mm-yyyy)]])/Tabel3[[#This Row],[Halveringstid (opslag fra liste)
'[Dage']]])),"")</f>
        <v/>
      </c>
      <c r="W54" s="55" t="str">
        <f t="shared" ca="1" si="0"/>
        <v/>
      </c>
    </row>
    <row r="55" spans="1:23" customFormat="1" x14ac:dyDescent="0.25">
      <c r="A55" s="17"/>
      <c r="B55" s="14"/>
      <c r="C55" s="17"/>
      <c r="D55" s="14"/>
      <c r="E55" s="17"/>
      <c r="F55" s="14"/>
      <c r="G55" s="18"/>
      <c r="H55" s="21"/>
      <c r="I55" s="20"/>
      <c r="J55" s="56" t="str">
        <f>IFERROR(VLOOKUP(Tabel3[[#This Row],[*Information om kilde nukild (isotop)
X-'#'#
(evt. Drop-liste)]],'Half-life'!$A$4:$B$44,2,FALSE),"")</f>
        <v/>
      </c>
      <c r="K55" s="53" t="str">
        <f ca="1">IFERROR(ROUND(V55/VLOOKUP(Tabel3[[#This Row],[Nuv. aktivtet
Enhed 
(Becquerel) Udregnes]],Enhed!$A$3:$B$6,2,FALSE),2),"")</f>
        <v/>
      </c>
      <c r="L55" s="30" t="str">
        <f ca="1">IFERROR(VLOOKUP(W55,Enhed!$A$12:$B$15,2,TRUE),"")</f>
        <v/>
      </c>
      <c r="M55" s="32" t="str">
        <f ca="1">IF(Tabel3[[#This Row],[*Dato for ref. Aktivitet 
(dd-mm-yyyy)]]="","",TODAY())</f>
        <v/>
      </c>
      <c r="N55" s="14"/>
      <c r="O55" s="17"/>
      <c r="P55" s="14"/>
      <c r="Q55" s="17"/>
      <c r="R55" s="14"/>
      <c r="S55" s="14"/>
      <c r="T55" s="108"/>
      <c r="U55" s="111" t="str">
        <f>IFERROR(Tabel3[[#This Row],[*Ref. aktivitet (vælg også enhed)]]*VLOOKUP(Tabel3[[#This Row],[*Ref. Aktivitet
Enhed 
(vælg fra drop-down list,
Becquerel)]],Enhed!$A$3:$B$6,2,FALSE),"")</f>
        <v/>
      </c>
      <c r="V55" s="111" t="str">
        <f ca="1">IFERROR(U55/(2^((Tabel3[[#This Row],[Dato for nuværende aktivitet 
(dd-mm-yyyy)
Dags dato]]-Tabel3[[#This Row],[*Dato for ref. Aktivitet 
(dd-mm-yyyy)]])/Tabel3[[#This Row],[Halveringstid (opslag fra liste)
'[Dage']]])),"")</f>
        <v/>
      </c>
      <c r="W55" s="55" t="str">
        <f t="shared" ca="1" si="0"/>
        <v/>
      </c>
    </row>
    <row r="56" spans="1:23" customFormat="1" x14ac:dyDescent="0.25">
      <c r="A56" s="17"/>
      <c r="B56" s="14"/>
      <c r="C56" s="17"/>
      <c r="D56" s="14"/>
      <c r="E56" s="17"/>
      <c r="F56" s="14"/>
      <c r="G56" s="18"/>
      <c r="H56" s="21"/>
      <c r="I56" s="20"/>
      <c r="J56" s="56" t="str">
        <f>IFERROR(VLOOKUP(Tabel3[[#This Row],[*Information om kilde nukild (isotop)
X-'#'#
(evt. Drop-liste)]],'Half-life'!$A$4:$B$44,2,FALSE),"")</f>
        <v/>
      </c>
      <c r="K56" s="53" t="str">
        <f ca="1">IFERROR(ROUND(V56/VLOOKUP(Tabel3[[#This Row],[Nuv. aktivtet
Enhed 
(Becquerel) Udregnes]],Enhed!$A$3:$B$6,2,FALSE),2),"")</f>
        <v/>
      </c>
      <c r="L56" s="30" t="str">
        <f ca="1">IFERROR(VLOOKUP(W56,Enhed!$A$12:$B$15,2,TRUE),"")</f>
        <v/>
      </c>
      <c r="M56" s="32" t="str">
        <f ca="1">IF(Tabel3[[#This Row],[*Dato for ref. Aktivitet 
(dd-mm-yyyy)]]="","",TODAY())</f>
        <v/>
      </c>
      <c r="N56" s="14"/>
      <c r="O56" s="17"/>
      <c r="P56" s="14"/>
      <c r="Q56" s="17"/>
      <c r="R56" s="14"/>
      <c r="S56" s="14"/>
      <c r="T56" s="108"/>
      <c r="U56" s="111" t="str">
        <f>IFERROR(Tabel3[[#This Row],[*Ref. aktivitet (vælg også enhed)]]*VLOOKUP(Tabel3[[#This Row],[*Ref. Aktivitet
Enhed 
(vælg fra drop-down list,
Becquerel)]],Enhed!$A$3:$B$6,2,FALSE),"")</f>
        <v/>
      </c>
      <c r="V56" s="111" t="str">
        <f ca="1">IFERROR(U56/(2^((Tabel3[[#This Row],[Dato for nuværende aktivitet 
(dd-mm-yyyy)
Dags dato]]-Tabel3[[#This Row],[*Dato for ref. Aktivitet 
(dd-mm-yyyy)]])/Tabel3[[#This Row],[Halveringstid (opslag fra liste)
'[Dage']]])),"")</f>
        <v/>
      </c>
      <c r="W56" s="55" t="str">
        <f t="shared" ca="1" si="0"/>
        <v/>
      </c>
    </row>
    <row r="57" spans="1:23" customFormat="1" x14ac:dyDescent="0.25">
      <c r="A57" s="17"/>
      <c r="B57" s="14"/>
      <c r="C57" s="17"/>
      <c r="D57" s="14"/>
      <c r="E57" s="17"/>
      <c r="F57" s="14"/>
      <c r="G57" s="18"/>
      <c r="H57" s="21"/>
      <c r="I57" s="20"/>
      <c r="J57" s="56" t="str">
        <f>IFERROR(VLOOKUP(Tabel3[[#This Row],[*Information om kilde nukild (isotop)
X-'#'#
(evt. Drop-liste)]],'Half-life'!$A$4:$B$44,2,FALSE),"")</f>
        <v/>
      </c>
      <c r="K57" s="53" t="str">
        <f ca="1">IFERROR(ROUND(V57/VLOOKUP(Tabel3[[#This Row],[Nuv. aktivtet
Enhed 
(Becquerel) Udregnes]],Enhed!$A$3:$B$6,2,FALSE),2),"")</f>
        <v/>
      </c>
      <c r="L57" s="30" t="str">
        <f ca="1">IFERROR(VLOOKUP(W57,Enhed!$A$12:$B$15,2,TRUE),"")</f>
        <v/>
      </c>
      <c r="M57" s="32" t="str">
        <f ca="1">IF(Tabel3[[#This Row],[*Dato for ref. Aktivitet 
(dd-mm-yyyy)]]="","",TODAY())</f>
        <v/>
      </c>
      <c r="N57" s="14"/>
      <c r="O57" s="17"/>
      <c r="P57" s="14"/>
      <c r="Q57" s="17"/>
      <c r="R57" s="14"/>
      <c r="S57" s="14"/>
      <c r="T57" s="108"/>
      <c r="U57" s="111" t="str">
        <f>IFERROR(Tabel3[[#This Row],[*Ref. aktivitet (vælg også enhed)]]*VLOOKUP(Tabel3[[#This Row],[*Ref. Aktivitet
Enhed 
(vælg fra drop-down list,
Becquerel)]],Enhed!$A$3:$B$6,2,FALSE),"")</f>
        <v/>
      </c>
      <c r="V57" s="111" t="str">
        <f ca="1">IFERROR(U57/(2^((Tabel3[[#This Row],[Dato for nuværende aktivitet 
(dd-mm-yyyy)
Dags dato]]-Tabel3[[#This Row],[*Dato for ref. Aktivitet 
(dd-mm-yyyy)]])/Tabel3[[#This Row],[Halveringstid (opslag fra liste)
'[Dage']]])),"")</f>
        <v/>
      </c>
      <c r="W57" s="55" t="str">
        <f t="shared" ca="1" si="0"/>
        <v/>
      </c>
    </row>
    <row r="58" spans="1:23" customFormat="1" x14ac:dyDescent="0.25">
      <c r="A58" s="17"/>
      <c r="B58" s="14"/>
      <c r="C58" s="17"/>
      <c r="D58" s="14"/>
      <c r="E58" s="17"/>
      <c r="F58" s="14"/>
      <c r="G58" s="18"/>
      <c r="H58" s="21"/>
      <c r="I58" s="20"/>
      <c r="J58" s="56" t="str">
        <f>IFERROR(VLOOKUP(Tabel3[[#This Row],[*Information om kilde nukild (isotop)
X-'#'#
(evt. Drop-liste)]],'Half-life'!$A$4:$B$44,2,FALSE),"")</f>
        <v/>
      </c>
      <c r="K58" s="53" t="str">
        <f ca="1">IFERROR(ROUND(V58/VLOOKUP(Tabel3[[#This Row],[Nuv. aktivtet
Enhed 
(Becquerel) Udregnes]],Enhed!$A$3:$B$6,2,FALSE),2),"")</f>
        <v/>
      </c>
      <c r="L58" s="30" t="str">
        <f ca="1">IFERROR(VLOOKUP(W58,Enhed!$A$12:$B$15,2,TRUE),"")</f>
        <v/>
      </c>
      <c r="M58" s="32" t="str">
        <f ca="1">IF(Tabel3[[#This Row],[*Dato for ref. Aktivitet 
(dd-mm-yyyy)]]="","",TODAY())</f>
        <v/>
      </c>
      <c r="N58" s="14"/>
      <c r="O58" s="17"/>
      <c r="P58" s="14"/>
      <c r="Q58" s="17"/>
      <c r="R58" s="14"/>
      <c r="S58" s="14"/>
      <c r="T58" s="108"/>
      <c r="U58" s="111" t="str">
        <f>IFERROR(Tabel3[[#This Row],[*Ref. aktivitet (vælg også enhed)]]*VLOOKUP(Tabel3[[#This Row],[*Ref. Aktivitet
Enhed 
(vælg fra drop-down list,
Becquerel)]],Enhed!$A$3:$B$6,2,FALSE),"")</f>
        <v/>
      </c>
      <c r="V58" s="111" t="str">
        <f ca="1">IFERROR(U58/(2^((Tabel3[[#This Row],[Dato for nuværende aktivitet 
(dd-mm-yyyy)
Dags dato]]-Tabel3[[#This Row],[*Dato for ref. Aktivitet 
(dd-mm-yyyy)]])/Tabel3[[#This Row],[Halveringstid (opslag fra liste)
'[Dage']]])),"")</f>
        <v/>
      </c>
      <c r="W58" s="55" t="str">
        <f t="shared" ca="1" si="0"/>
        <v/>
      </c>
    </row>
    <row r="59" spans="1:23" customFormat="1" x14ac:dyDescent="0.25">
      <c r="A59" s="17"/>
      <c r="B59" s="14"/>
      <c r="C59" s="17"/>
      <c r="D59" s="14"/>
      <c r="E59" s="17"/>
      <c r="F59" s="14"/>
      <c r="G59" s="18"/>
      <c r="H59" s="21"/>
      <c r="I59" s="20"/>
      <c r="J59" s="56" t="str">
        <f>IFERROR(VLOOKUP(Tabel3[[#This Row],[*Information om kilde nukild (isotop)
X-'#'#
(evt. Drop-liste)]],'Half-life'!$A$4:$B$44,2,FALSE),"")</f>
        <v/>
      </c>
      <c r="K59" s="53" t="str">
        <f ca="1">IFERROR(ROUND(V59/VLOOKUP(Tabel3[[#This Row],[Nuv. aktivtet
Enhed 
(Becquerel) Udregnes]],Enhed!$A$3:$B$6,2,FALSE),2),"")</f>
        <v/>
      </c>
      <c r="L59" s="30" t="str">
        <f ca="1">IFERROR(VLOOKUP(W59,Enhed!$A$12:$B$15,2,TRUE),"")</f>
        <v/>
      </c>
      <c r="M59" s="32" t="str">
        <f ca="1">IF(Tabel3[[#This Row],[*Dato for ref. Aktivitet 
(dd-mm-yyyy)]]="","",TODAY())</f>
        <v/>
      </c>
      <c r="N59" s="14"/>
      <c r="O59" s="17"/>
      <c r="P59" s="14"/>
      <c r="Q59" s="17"/>
      <c r="R59" s="14"/>
      <c r="S59" s="14"/>
      <c r="T59" s="108"/>
      <c r="U59" s="111" t="str">
        <f>IFERROR(Tabel3[[#This Row],[*Ref. aktivitet (vælg også enhed)]]*VLOOKUP(Tabel3[[#This Row],[*Ref. Aktivitet
Enhed 
(vælg fra drop-down list,
Becquerel)]],Enhed!$A$3:$B$6,2,FALSE),"")</f>
        <v/>
      </c>
      <c r="V59" s="111" t="str">
        <f ca="1">IFERROR(U59/(2^((Tabel3[[#This Row],[Dato for nuværende aktivitet 
(dd-mm-yyyy)
Dags dato]]-Tabel3[[#This Row],[*Dato for ref. Aktivitet 
(dd-mm-yyyy)]])/Tabel3[[#This Row],[Halveringstid (opslag fra liste)
'[Dage']]])),"")</f>
        <v/>
      </c>
      <c r="W59" s="55" t="str">
        <f t="shared" ca="1" si="0"/>
        <v/>
      </c>
    </row>
    <row r="60" spans="1:23" customFormat="1" x14ac:dyDescent="0.25">
      <c r="A60" s="17"/>
      <c r="B60" s="14"/>
      <c r="C60" s="17"/>
      <c r="D60" s="14"/>
      <c r="E60" s="17"/>
      <c r="F60" s="14"/>
      <c r="G60" s="18"/>
      <c r="H60" s="21"/>
      <c r="I60" s="20"/>
      <c r="J60" s="56" t="str">
        <f>IFERROR(VLOOKUP(Tabel3[[#This Row],[*Information om kilde nukild (isotop)
X-'#'#
(evt. Drop-liste)]],'Half-life'!$A$4:$B$44,2,FALSE),"")</f>
        <v/>
      </c>
      <c r="K60" s="53" t="str">
        <f ca="1">IFERROR(ROUND(V60/VLOOKUP(Tabel3[[#This Row],[Nuv. aktivtet
Enhed 
(Becquerel) Udregnes]],Enhed!$A$3:$B$6,2,FALSE),2),"")</f>
        <v/>
      </c>
      <c r="L60" s="30" t="str">
        <f ca="1">IFERROR(VLOOKUP(W60,Enhed!$A$12:$B$15,2,TRUE),"")</f>
        <v/>
      </c>
      <c r="M60" s="32" t="str">
        <f ca="1">IF(Tabel3[[#This Row],[*Dato for ref. Aktivitet 
(dd-mm-yyyy)]]="","",TODAY())</f>
        <v/>
      </c>
      <c r="N60" s="14"/>
      <c r="O60" s="17"/>
      <c r="P60" s="14"/>
      <c r="Q60" s="17"/>
      <c r="R60" s="14"/>
      <c r="S60" s="14"/>
      <c r="T60" s="108"/>
      <c r="U60" s="111" t="str">
        <f>IFERROR(Tabel3[[#This Row],[*Ref. aktivitet (vælg også enhed)]]*VLOOKUP(Tabel3[[#This Row],[*Ref. Aktivitet
Enhed 
(vælg fra drop-down list,
Becquerel)]],Enhed!$A$3:$B$6,2,FALSE),"")</f>
        <v/>
      </c>
      <c r="V60" s="111" t="str">
        <f ca="1">IFERROR(U60/(2^((Tabel3[[#This Row],[Dato for nuværende aktivitet 
(dd-mm-yyyy)
Dags dato]]-Tabel3[[#This Row],[*Dato for ref. Aktivitet 
(dd-mm-yyyy)]])/Tabel3[[#This Row],[Halveringstid (opslag fra liste)
'[Dage']]])),"")</f>
        <v/>
      </c>
      <c r="W60" s="55" t="str">
        <f t="shared" ca="1" si="0"/>
        <v/>
      </c>
    </row>
    <row r="61" spans="1:23" customFormat="1" ht="15.75" thickBot="1" x14ac:dyDescent="0.3">
      <c r="A61" s="22"/>
      <c r="B61" s="14"/>
      <c r="C61" s="17"/>
      <c r="D61" s="14"/>
      <c r="E61" s="17"/>
      <c r="F61" s="14"/>
      <c r="G61" s="66"/>
      <c r="H61" s="67"/>
      <c r="I61" s="68"/>
      <c r="J61" s="56"/>
      <c r="K61" s="53" t="str">
        <f ca="1">IFERROR(ROUND(V61/VLOOKUP(Tabel3[[#This Row],[Nuv. aktivtet
Enhed 
(Becquerel) Udregnes]],Enhed!$A$3:$B$6,2,FALSE),2),"")</f>
        <v/>
      </c>
      <c r="L61" s="30" t="str">
        <f ca="1">IFERROR(VLOOKUP(W61,Enhed!$A$12:$B$15,2,TRUE),"")</f>
        <v/>
      </c>
      <c r="M61" s="32" t="str">
        <f ca="1">IF(Tabel3[[#This Row],[*Dato for ref. Aktivitet 
(dd-mm-yyyy)]]="","",TODAY())</f>
        <v/>
      </c>
      <c r="N61" s="14"/>
      <c r="O61" s="17"/>
      <c r="P61" s="14"/>
      <c r="Q61" s="17"/>
      <c r="R61" s="14"/>
      <c r="S61" s="14"/>
      <c r="T61" s="109"/>
      <c r="U61" s="111" t="str">
        <f>IFERROR(Tabel3[[#This Row],[*Ref. aktivitet (vælg også enhed)]]*VLOOKUP(Tabel3[[#This Row],[*Ref. Aktivitet
Enhed 
(vælg fra drop-down list,
Becquerel)]],Enhed!$A$3:$B$6,2,FALSE),"")</f>
        <v/>
      </c>
      <c r="V61" s="111" t="str">
        <f ca="1">IFERROR(U61/(2^((Tabel3[[#This Row],[Dato for nuværende aktivitet 
(dd-mm-yyyy)
Dags dato]]-Tabel3[[#This Row],[*Dato for ref. Aktivitet 
(dd-mm-yyyy)]])/Tabel3[[#This Row],[Halveringstid (opslag fra liste)
'[Dage']]])),"")</f>
        <v/>
      </c>
      <c r="W61" s="55" t="str">
        <f t="shared" ca="1" si="0"/>
        <v/>
      </c>
    </row>
  </sheetData>
  <sheetProtection algorithmName="SHA-512" hashValue="Ns76s7hE/iE7kvehXdvah+c81ybkXILcYPBo5oA7eZLJOMmQHktEC6WC32Rh7pxdIXZomjniPW4aFrheqq85fQ==" saltValue="QgD538yBmuMPBhfxsHJECg==" spinCount="100000" sheet="1" formatCells="0" formatRows="0"/>
  <dataConsolidate/>
  <phoneticPr fontId="1" type="noConversion"/>
  <pageMargins left="0.7" right="0.7" top="0.75" bottom="0.75" header="0.3" footer="0.3"/>
  <pageSetup paperSize="9" orientation="portrait" r:id="rId1"/>
  <headerFooter>
    <oddHeader>&amp;R&amp;"Arial Black"&amp;10&amp;K4099DAINTERNAL&amp;1#</odd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>
          <x14:formula1>
            <xm:f>'Drop-down-lister'!$D$4:$D$7</xm:f>
          </x14:formula1>
          <xm:sqref>H4:H61</xm:sqref>
        </x14:dataValidation>
        <x14:dataValidation type="list" allowBlank="1" showInputMessage="1">
          <x14:formula1>
            <xm:f>'Half-life'!$A$3:$A$43</xm:f>
          </x14:formula1>
          <xm:sqref>E4:E61</xm:sqref>
        </x14:dataValidation>
        <x14:dataValidation type="list">
          <x14:formula1>
            <xm:f>'Drop-down-lister'!$B$3:$B$16</xm:f>
          </x14:formula1>
          <xm:sqref>B4:B61</xm:sqref>
        </x14:dataValidation>
        <x14:dataValidation type="list" allowBlank="1" showInputMessage="1">
          <x14:formula1>
            <xm:f>'Drop-down-lister'!$F$4:$F$5</xm:f>
          </x14:formula1>
          <xm:sqref>S4:S61</xm:sqref>
        </x14:dataValidation>
        <x14:dataValidation type="list">
          <x14:formula1>
            <xm:f>'Drop-down-lister'!$H$4:$H$11</xm:f>
          </x14:formula1>
          <xm:sqref>F4:F61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22"/>
  <sheetViews>
    <sheetView workbookViewId="0">
      <selection activeCell="G9" sqref="G9"/>
    </sheetView>
  </sheetViews>
  <sheetFormatPr defaultRowHeight="15" x14ac:dyDescent="0.25"/>
  <cols>
    <col min="1" max="1" width="14.42578125" customWidth="1"/>
    <col min="2" max="2" width="14.7109375" customWidth="1"/>
    <col min="3" max="3" width="11.7109375" customWidth="1"/>
    <col min="5" max="5" width="16.85546875" customWidth="1"/>
    <col min="6" max="6" width="13.5703125" customWidth="1"/>
    <col min="7" max="7" width="16.140625" customWidth="1"/>
    <col min="8" max="8" width="16.5703125" customWidth="1"/>
    <col min="9" max="9" width="20.85546875" customWidth="1"/>
    <col min="10" max="10" width="21.42578125" customWidth="1"/>
    <col min="11" max="11" width="18.28515625" customWidth="1"/>
  </cols>
  <sheetData>
    <row r="1" spans="1:11" ht="15.75" thickBot="1" x14ac:dyDescent="0.3">
      <c r="A1" s="58" t="s">
        <v>104</v>
      </c>
      <c r="B1" s="83" t="s">
        <v>117</v>
      </c>
      <c r="C1" s="84" t="s">
        <v>118</v>
      </c>
    </row>
    <row r="2" spans="1:11" x14ac:dyDescent="0.25">
      <c r="A2" s="59" t="s">
        <v>113</v>
      </c>
      <c r="B2" s="61" t="str">
        <f>Anmeldelse_email!D10</f>
        <v>Skole.</v>
      </c>
      <c r="C2" s="71"/>
      <c r="D2" s="71"/>
      <c r="E2" s="96" t="s">
        <v>134</v>
      </c>
      <c r="F2" s="71"/>
      <c r="G2" s="71"/>
      <c r="H2" s="71"/>
      <c r="I2" s="60"/>
      <c r="J2" s="61"/>
      <c r="K2" s="72"/>
    </row>
    <row r="3" spans="1:11" ht="15.75" x14ac:dyDescent="0.25">
      <c r="A3" s="95" t="s">
        <v>133</v>
      </c>
      <c r="B3" s="74" t="str">
        <f>Anmeldelse_email!D11</f>
        <v xml:space="preserve"> Carsten </v>
      </c>
      <c r="E3" s="75" t="s">
        <v>132</v>
      </c>
      <c r="F3" s="94" t="str">
        <f>Anmeldelse_email!D13</f>
        <v xml:space="preserve"> ccaarr@borg.dk</v>
      </c>
      <c r="G3" s="75"/>
      <c r="H3" s="74"/>
      <c r="I3" s="62"/>
      <c r="J3" s="62"/>
      <c r="K3" s="76"/>
    </row>
    <row r="4" spans="1:11" ht="17.25" customHeight="1" x14ac:dyDescent="0.25">
      <c r="A4" s="73" t="s">
        <v>114</v>
      </c>
      <c r="B4" s="74"/>
      <c r="E4" s="75" t="s">
        <v>121</v>
      </c>
      <c r="F4" s="92" t="str">
        <f>Anmeldelse_email!D14</f>
        <v xml:space="preserve"> 12345678</v>
      </c>
      <c r="G4" s="75"/>
      <c r="H4" s="75"/>
      <c r="I4" s="75" t="s">
        <v>119</v>
      </c>
      <c r="J4" s="92" t="str">
        <f>Anmeldelse_email!D15</f>
        <v xml:space="preserve"> 12764447</v>
      </c>
      <c r="K4" s="76"/>
    </row>
    <row r="5" spans="1:11" ht="15.75" x14ac:dyDescent="0.25">
      <c r="A5" s="77" t="str">
        <f>Anmeldelse_email!D12</f>
        <v xml:space="preserve"> Kilde Alle 55, 2210, Borg, Danmark</v>
      </c>
      <c r="B5" s="74"/>
      <c r="C5" s="74"/>
      <c r="D5" s="74"/>
      <c r="E5" s="74"/>
      <c r="F5" s="74"/>
      <c r="G5" s="75"/>
      <c r="H5" s="75"/>
      <c r="I5" s="75" t="s">
        <v>115</v>
      </c>
      <c r="J5" s="92" t="str">
        <f>Anmeldelse_email!D16</f>
        <v xml:space="preserve"> 5711111111222 </v>
      </c>
      <c r="K5" s="76"/>
    </row>
    <row r="6" spans="1:11" ht="16.5" thickBot="1" x14ac:dyDescent="0.3">
      <c r="A6" s="78"/>
      <c r="B6" s="79"/>
      <c r="C6" s="79"/>
      <c r="D6" s="79"/>
      <c r="E6" s="79"/>
      <c r="F6" s="79"/>
      <c r="G6" s="80"/>
      <c r="H6" s="79"/>
      <c r="I6" s="81" t="s">
        <v>120</v>
      </c>
      <c r="J6" s="93" t="str">
        <f>Anmeldelse_email!D17</f>
        <v xml:space="preserve"> 1122 </v>
      </c>
      <c r="K6" s="82"/>
    </row>
    <row r="7" spans="1:11" ht="75.75" thickBot="1" x14ac:dyDescent="0.3">
      <c r="A7" s="69" t="s">
        <v>18</v>
      </c>
      <c r="B7" s="69" t="str">
        <f>Tabel3[[#Headers],[*Kildens ID/serie Nr.]]</f>
        <v>*Kildens ID/serie Nr.</v>
      </c>
      <c r="C7" s="69" t="s">
        <v>105</v>
      </c>
      <c r="D7" s="69" t="s">
        <v>106</v>
      </c>
      <c r="E7" s="69" t="s">
        <v>107</v>
      </c>
      <c r="F7" s="69" t="s">
        <v>79</v>
      </c>
      <c r="G7" s="69" t="s">
        <v>82</v>
      </c>
      <c r="H7" s="69" t="s">
        <v>108</v>
      </c>
      <c r="I7" s="70" t="s">
        <v>109</v>
      </c>
      <c r="J7" s="70" t="s">
        <v>110</v>
      </c>
      <c r="K7" s="69" t="s">
        <v>111</v>
      </c>
    </row>
    <row r="8" spans="1:11" ht="18.75" x14ac:dyDescent="0.3">
      <c r="A8" s="91" t="str">
        <f>IF('Flere-Kilder-til-DD'!E1="","",'Flere-Kilder-til-DD'!E1)</f>
        <v>#</v>
      </c>
      <c r="B8" s="85" t="str">
        <f>'Flere-Kilder-til-DD'!E2</f>
        <v>*ACME APS</v>
      </c>
      <c r="C8" s="86"/>
      <c r="D8" s="87"/>
      <c r="E8" s="87"/>
      <c r="F8" s="87"/>
      <c r="G8" s="87"/>
      <c r="H8" s="87" t="s">
        <v>112</v>
      </c>
      <c r="I8" s="87"/>
      <c r="J8" s="87"/>
      <c r="K8" s="88"/>
    </row>
    <row r="9" spans="1:11" x14ac:dyDescent="0.25">
      <c r="A9" s="89" t="str">
        <f>IF('Flere-Kilder-til-DD'!A4="","",'Flere-Kilder-til-DD'!A4)</f>
        <v>eksempel-1</v>
      </c>
      <c r="B9" s="89" t="str">
        <f>IF('Flere-Kilder-til-DD'!C4="","",'Flere-Kilder-til-DD'!C4)</f>
        <v>AC7834</v>
      </c>
      <c r="C9" s="89">
        <f>IF('Flere-Kilder-til-DD'!O4="","",'Flere-Kilder-til-DD'!O4)</f>
        <v>1.2</v>
      </c>
      <c r="D9" s="89" t="str">
        <f>IF('Flere-Kilder-til-DD'!E4="","",'Flere-Kilder-til-DD'!E4)</f>
        <v>Sr-90</v>
      </c>
      <c r="E9" s="89" t="str">
        <f>IF('Flere-Kilder-til-DD'!F4="","",'Flere-Kilder-til-DD'!F4)</f>
        <v>Fast Lukket</v>
      </c>
      <c r="F9" s="89">
        <f ca="1">IF('Flere-Kilder-til-DD'!K4="","",'Flere-Kilder-til-DD'!K4)</f>
        <v>816.47</v>
      </c>
      <c r="G9" s="89" t="str">
        <f ca="1">IF('Flere-Kilder-til-DD'!L4="","",'Flere-Kilder-til-DD'!L4)</f>
        <v>kBq</v>
      </c>
      <c r="H9" s="90">
        <f ca="1">IF('Flere-Kilder-til-DD'!M4="","",'Flere-Kilder-til-DD'!M4)</f>
        <v>45050</v>
      </c>
      <c r="I9" s="89"/>
      <c r="J9" s="89"/>
      <c r="K9" s="89"/>
    </row>
    <row r="10" spans="1:11" x14ac:dyDescent="0.25">
      <c r="A10" s="89" t="str">
        <f>IF('Flere-Kilder-til-DD'!A5="","",'Flere-Kilder-til-DD'!A5)</f>
        <v/>
      </c>
      <c r="B10" s="89" t="str">
        <f>IF('Flere-Kilder-til-DD'!C5="","",'Flere-Kilder-til-DD'!C5)</f>
        <v/>
      </c>
      <c r="C10" s="89" t="str">
        <f>IF('Flere-Kilder-til-DD'!O5="","",'Flere-Kilder-til-DD'!O5)</f>
        <v/>
      </c>
      <c r="D10" s="89" t="str">
        <f>IF('Flere-Kilder-til-DD'!E5="","",'Flere-Kilder-til-DD'!E5)</f>
        <v/>
      </c>
      <c r="E10" s="89" t="str">
        <f>IF('Flere-Kilder-til-DD'!F5="","",'Flere-Kilder-til-DD'!F5)</f>
        <v/>
      </c>
      <c r="F10" s="89" t="str">
        <f ca="1">IF('Flere-Kilder-til-DD'!K5="","",'Flere-Kilder-til-DD'!K5)</f>
        <v/>
      </c>
      <c r="G10" s="89" t="str">
        <f ca="1">IF('Flere-Kilder-til-DD'!L5="","",'Flere-Kilder-til-DD'!L5)</f>
        <v/>
      </c>
      <c r="H10" s="90" t="str">
        <f ca="1">IF('Flere-Kilder-til-DD'!M5="","",'Flere-Kilder-til-DD'!M5)</f>
        <v/>
      </c>
      <c r="I10" s="89"/>
      <c r="J10" s="89"/>
      <c r="K10" s="89"/>
    </row>
    <row r="11" spans="1:11" x14ac:dyDescent="0.25">
      <c r="A11" s="89" t="str">
        <f>IF('Flere-Kilder-til-DD'!A6="","",'Flere-Kilder-til-DD'!A6)</f>
        <v/>
      </c>
      <c r="B11" s="89" t="str">
        <f>IF('Flere-Kilder-til-DD'!C6="","",'Flere-Kilder-til-DD'!C6)</f>
        <v/>
      </c>
      <c r="C11" s="89" t="str">
        <f>IF('Flere-Kilder-til-DD'!O6="","",'Flere-Kilder-til-DD'!O6)</f>
        <v/>
      </c>
      <c r="D11" s="89" t="str">
        <f>IF('Flere-Kilder-til-DD'!E6="","",'Flere-Kilder-til-DD'!E6)</f>
        <v/>
      </c>
      <c r="E11" s="89" t="str">
        <f>IF('Flere-Kilder-til-DD'!F6="","",'Flere-Kilder-til-DD'!F6)</f>
        <v/>
      </c>
      <c r="F11" s="89" t="str">
        <f ca="1">IF('Flere-Kilder-til-DD'!K6="","",'Flere-Kilder-til-DD'!K6)</f>
        <v/>
      </c>
      <c r="G11" s="89" t="str">
        <f ca="1">IF('Flere-Kilder-til-DD'!L6="","",'Flere-Kilder-til-DD'!L6)</f>
        <v/>
      </c>
      <c r="H11" s="90" t="str">
        <f ca="1">IF('Flere-Kilder-til-DD'!M6="","",'Flere-Kilder-til-DD'!M6)</f>
        <v/>
      </c>
      <c r="I11" s="89"/>
      <c r="J11" s="89"/>
      <c r="K11" s="89"/>
    </row>
    <row r="12" spans="1:11" x14ac:dyDescent="0.25">
      <c r="A12" s="89" t="str">
        <f>IF('Flere-Kilder-til-DD'!A7="","",'Flere-Kilder-til-DD'!A7)</f>
        <v/>
      </c>
      <c r="B12" s="89" t="str">
        <f>IF('Flere-Kilder-til-DD'!C7="","",'Flere-Kilder-til-DD'!C7)</f>
        <v/>
      </c>
      <c r="C12" s="89" t="str">
        <f>IF('Flere-Kilder-til-DD'!O7="","",'Flere-Kilder-til-DD'!O7)</f>
        <v/>
      </c>
      <c r="D12" s="89" t="str">
        <f>IF('Flere-Kilder-til-DD'!E7="","",'Flere-Kilder-til-DD'!E7)</f>
        <v/>
      </c>
      <c r="E12" s="89" t="str">
        <f>IF('Flere-Kilder-til-DD'!F7="","",'Flere-Kilder-til-DD'!F7)</f>
        <v/>
      </c>
      <c r="F12" s="89" t="str">
        <f ca="1">IF('Flere-Kilder-til-DD'!K7="","",'Flere-Kilder-til-DD'!K7)</f>
        <v/>
      </c>
      <c r="G12" s="89" t="str">
        <f ca="1">IF('Flere-Kilder-til-DD'!L7="","",'Flere-Kilder-til-DD'!L7)</f>
        <v/>
      </c>
      <c r="H12" s="90" t="str">
        <f ca="1">IF('Flere-Kilder-til-DD'!M7="","",'Flere-Kilder-til-DD'!M7)</f>
        <v/>
      </c>
      <c r="I12" s="89"/>
      <c r="J12" s="89"/>
      <c r="K12" s="89"/>
    </row>
    <row r="13" spans="1:11" x14ac:dyDescent="0.25">
      <c r="A13" s="89" t="str">
        <f>IF('Flere-Kilder-til-DD'!A8="","",'Flere-Kilder-til-DD'!A8)</f>
        <v/>
      </c>
      <c r="B13" s="89" t="str">
        <f>IF('Flere-Kilder-til-DD'!C8="","",'Flere-Kilder-til-DD'!C8)</f>
        <v/>
      </c>
      <c r="C13" s="89" t="str">
        <f>IF('Flere-Kilder-til-DD'!O8="","",'Flere-Kilder-til-DD'!O8)</f>
        <v/>
      </c>
      <c r="D13" s="89" t="str">
        <f>IF('Flere-Kilder-til-DD'!E8="","",'Flere-Kilder-til-DD'!E8)</f>
        <v/>
      </c>
      <c r="E13" s="89" t="str">
        <f>IF('Flere-Kilder-til-DD'!F8="","",'Flere-Kilder-til-DD'!F8)</f>
        <v/>
      </c>
      <c r="F13" s="89" t="str">
        <f ca="1">IF('Flere-Kilder-til-DD'!K8="","",'Flere-Kilder-til-DD'!K8)</f>
        <v/>
      </c>
      <c r="G13" s="89" t="str">
        <f ca="1">IF('Flere-Kilder-til-DD'!L8="","",'Flere-Kilder-til-DD'!L8)</f>
        <v/>
      </c>
      <c r="H13" s="90" t="str">
        <f ca="1">IF('Flere-Kilder-til-DD'!M8="","",'Flere-Kilder-til-DD'!M8)</f>
        <v/>
      </c>
      <c r="I13" s="89"/>
      <c r="J13" s="89"/>
      <c r="K13" s="89"/>
    </row>
    <row r="14" spans="1:11" x14ac:dyDescent="0.25">
      <c r="A14" s="89" t="str">
        <f>IF('Flere-Kilder-til-DD'!A9="","",'Flere-Kilder-til-DD'!A9)</f>
        <v/>
      </c>
      <c r="B14" s="89" t="str">
        <f>IF('Flere-Kilder-til-DD'!C9="","",'Flere-Kilder-til-DD'!C9)</f>
        <v/>
      </c>
      <c r="C14" s="89" t="str">
        <f>IF('Flere-Kilder-til-DD'!O9="","",'Flere-Kilder-til-DD'!O9)</f>
        <v/>
      </c>
      <c r="D14" s="89" t="str">
        <f>IF('Flere-Kilder-til-DD'!E9="","",'Flere-Kilder-til-DD'!E9)</f>
        <v/>
      </c>
      <c r="E14" s="89" t="str">
        <f>IF('Flere-Kilder-til-DD'!F9="","",'Flere-Kilder-til-DD'!F9)</f>
        <v/>
      </c>
      <c r="F14" s="89" t="str">
        <f ca="1">IF('Flere-Kilder-til-DD'!K9="","",'Flere-Kilder-til-DD'!K9)</f>
        <v/>
      </c>
      <c r="G14" s="89" t="str">
        <f ca="1">IF('Flere-Kilder-til-DD'!L9="","",'Flere-Kilder-til-DD'!L9)</f>
        <v/>
      </c>
      <c r="H14" s="90" t="str">
        <f ca="1">IF('Flere-Kilder-til-DD'!M9="","",'Flere-Kilder-til-DD'!M9)</f>
        <v/>
      </c>
      <c r="I14" s="89"/>
      <c r="J14" s="89"/>
      <c r="K14" s="89"/>
    </row>
    <row r="15" spans="1:11" x14ac:dyDescent="0.25">
      <c r="A15" s="89" t="str">
        <f>IF('Flere-Kilder-til-DD'!A10="","",'Flere-Kilder-til-DD'!A10)</f>
        <v/>
      </c>
      <c r="B15" s="89" t="str">
        <f>IF('Flere-Kilder-til-DD'!C10="","",'Flere-Kilder-til-DD'!C10)</f>
        <v/>
      </c>
      <c r="C15" s="89" t="str">
        <f>IF('Flere-Kilder-til-DD'!O10="","",'Flere-Kilder-til-DD'!O10)</f>
        <v/>
      </c>
      <c r="D15" s="89" t="str">
        <f>IF('Flere-Kilder-til-DD'!E10="","",'Flere-Kilder-til-DD'!E10)</f>
        <v/>
      </c>
      <c r="E15" s="89" t="str">
        <f>IF('Flere-Kilder-til-DD'!F10="","",'Flere-Kilder-til-DD'!F10)</f>
        <v/>
      </c>
      <c r="F15" s="89" t="str">
        <f ca="1">IF('Flere-Kilder-til-DD'!K10="","",'Flere-Kilder-til-DD'!K10)</f>
        <v/>
      </c>
      <c r="G15" s="89" t="str">
        <f ca="1">IF('Flere-Kilder-til-DD'!L10="","",'Flere-Kilder-til-DD'!L10)</f>
        <v/>
      </c>
      <c r="H15" s="90" t="str">
        <f ca="1">IF('Flere-Kilder-til-DD'!M10="","",'Flere-Kilder-til-DD'!M10)</f>
        <v/>
      </c>
      <c r="I15" s="89"/>
      <c r="J15" s="89"/>
      <c r="K15" s="89"/>
    </row>
    <row r="16" spans="1:11" x14ac:dyDescent="0.25">
      <c r="A16" s="89" t="str">
        <f>IF('Flere-Kilder-til-DD'!A11="","",'Flere-Kilder-til-DD'!A11)</f>
        <v/>
      </c>
      <c r="B16" s="89" t="str">
        <f>IF('Flere-Kilder-til-DD'!C11="","",'Flere-Kilder-til-DD'!C11)</f>
        <v/>
      </c>
      <c r="C16" s="89" t="str">
        <f>IF('Flere-Kilder-til-DD'!O11="","",'Flere-Kilder-til-DD'!O11)</f>
        <v/>
      </c>
      <c r="D16" s="89" t="str">
        <f>IF('Flere-Kilder-til-DD'!E11="","",'Flere-Kilder-til-DD'!E11)</f>
        <v/>
      </c>
      <c r="E16" s="89" t="str">
        <f>IF('Flere-Kilder-til-DD'!F11="","",'Flere-Kilder-til-DD'!F11)</f>
        <v/>
      </c>
      <c r="F16" s="89" t="str">
        <f ca="1">IF('Flere-Kilder-til-DD'!K11="","",'Flere-Kilder-til-DD'!K11)</f>
        <v/>
      </c>
      <c r="G16" s="89" t="str">
        <f ca="1">IF('Flere-Kilder-til-DD'!L11="","",'Flere-Kilder-til-DD'!L11)</f>
        <v/>
      </c>
      <c r="H16" s="90" t="str">
        <f ca="1">IF('Flere-Kilder-til-DD'!M11="","",'Flere-Kilder-til-DD'!M11)</f>
        <v/>
      </c>
      <c r="I16" s="89"/>
      <c r="J16" s="89"/>
      <c r="K16" s="89"/>
    </row>
    <row r="17" spans="1:11" x14ac:dyDescent="0.25">
      <c r="A17" s="89" t="str">
        <f>IF('Flere-Kilder-til-DD'!A12="","",'Flere-Kilder-til-DD'!A12)</f>
        <v/>
      </c>
      <c r="B17" s="89" t="str">
        <f>IF('Flere-Kilder-til-DD'!C12="","",'Flere-Kilder-til-DD'!C12)</f>
        <v/>
      </c>
      <c r="C17" s="89" t="str">
        <f>IF('Flere-Kilder-til-DD'!O12="","",'Flere-Kilder-til-DD'!O12)</f>
        <v/>
      </c>
      <c r="D17" s="89" t="str">
        <f>IF('Flere-Kilder-til-DD'!E12="","",'Flere-Kilder-til-DD'!E12)</f>
        <v/>
      </c>
      <c r="E17" s="89" t="str">
        <f>IF('Flere-Kilder-til-DD'!F12="","",'Flere-Kilder-til-DD'!F12)</f>
        <v/>
      </c>
      <c r="F17" s="89" t="str">
        <f ca="1">IF('Flere-Kilder-til-DD'!K12="","",'Flere-Kilder-til-DD'!K12)</f>
        <v/>
      </c>
      <c r="G17" s="89" t="str">
        <f ca="1">IF('Flere-Kilder-til-DD'!L12="","",'Flere-Kilder-til-DD'!L12)</f>
        <v/>
      </c>
      <c r="H17" s="90" t="str">
        <f ca="1">IF('Flere-Kilder-til-DD'!M12="","",'Flere-Kilder-til-DD'!M12)</f>
        <v/>
      </c>
      <c r="I17" s="89"/>
      <c r="J17" s="89"/>
      <c r="K17" s="89"/>
    </row>
    <row r="18" spans="1:11" x14ac:dyDescent="0.25">
      <c r="A18" s="89" t="str">
        <f>IF('Flere-Kilder-til-DD'!A13="","",'Flere-Kilder-til-DD'!A13)</f>
        <v/>
      </c>
      <c r="B18" s="89" t="str">
        <f>IF('Flere-Kilder-til-DD'!C13="","",'Flere-Kilder-til-DD'!C13)</f>
        <v/>
      </c>
      <c r="C18" s="89" t="str">
        <f>IF('Flere-Kilder-til-DD'!O13="","",'Flere-Kilder-til-DD'!O13)</f>
        <v/>
      </c>
      <c r="D18" s="89" t="str">
        <f>IF('Flere-Kilder-til-DD'!E13="","",'Flere-Kilder-til-DD'!E13)</f>
        <v/>
      </c>
      <c r="E18" s="89" t="str">
        <f>IF('Flere-Kilder-til-DD'!F13="","",'Flere-Kilder-til-DD'!F13)</f>
        <v/>
      </c>
      <c r="F18" s="89" t="str">
        <f ca="1">IF('Flere-Kilder-til-DD'!K13="","",'Flere-Kilder-til-DD'!K13)</f>
        <v/>
      </c>
      <c r="G18" s="89" t="str">
        <f ca="1">IF('Flere-Kilder-til-DD'!L13="","",'Flere-Kilder-til-DD'!L13)</f>
        <v/>
      </c>
      <c r="H18" s="90" t="str">
        <f ca="1">IF('Flere-Kilder-til-DD'!M13="","",'Flere-Kilder-til-DD'!M13)</f>
        <v/>
      </c>
      <c r="I18" s="89"/>
      <c r="J18" s="89"/>
      <c r="K18" s="89"/>
    </row>
    <row r="19" spans="1:11" x14ac:dyDescent="0.25">
      <c r="A19" s="89" t="str">
        <f>IF('Flere-Kilder-til-DD'!A14="","",'Flere-Kilder-til-DD'!A14)</f>
        <v/>
      </c>
      <c r="B19" s="89" t="str">
        <f>IF('Flere-Kilder-til-DD'!C14="","",'Flere-Kilder-til-DD'!C14)</f>
        <v/>
      </c>
      <c r="C19" s="89" t="str">
        <f>IF('Flere-Kilder-til-DD'!O14="","",'Flere-Kilder-til-DD'!O14)</f>
        <v/>
      </c>
      <c r="D19" s="89" t="str">
        <f>IF('Flere-Kilder-til-DD'!E14="","",'Flere-Kilder-til-DD'!E14)</f>
        <v/>
      </c>
      <c r="E19" s="89" t="str">
        <f>IF('Flere-Kilder-til-DD'!F14="","",'Flere-Kilder-til-DD'!F14)</f>
        <v/>
      </c>
      <c r="F19" s="89" t="str">
        <f ca="1">IF('Flere-Kilder-til-DD'!K14="","",'Flere-Kilder-til-DD'!K14)</f>
        <v/>
      </c>
      <c r="G19" s="89" t="str">
        <f ca="1">IF('Flere-Kilder-til-DD'!L14="","",'Flere-Kilder-til-DD'!L14)</f>
        <v/>
      </c>
      <c r="H19" s="90" t="str">
        <f ca="1">IF('Flere-Kilder-til-DD'!M14="","",'Flere-Kilder-til-DD'!M14)</f>
        <v/>
      </c>
      <c r="I19" s="89"/>
      <c r="J19" s="89"/>
      <c r="K19" s="89"/>
    </row>
    <row r="20" spans="1:11" x14ac:dyDescent="0.25">
      <c r="A20" s="89" t="str">
        <f>IF('Flere-Kilder-til-DD'!A15="","",'Flere-Kilder-til-DD'!A15)</f>
        <v/>
      </c>
      <c r="B20" s="89" t="str">
        <f>IF('Flere-Kilder-til-DD'!C15="","",'Flere-Kilder-til-DD'!C15)</f>
        <v/>
      </c>
      <c r="C20" s="89" t="str">
        <f>IF('Flere-Kilder-til-DD'!O15="","",'Flere-Kilder-til-DD'!O15)</f>
        <v/>
      </c>
      <c r="D20" s="89" t="str">
        <f>IF('Flere-Kilder-til-DD'!E15="","",'Flere-Kilder-til-DD'!E15)</f>
        <v/>
      </c>
      <c r="E20" s="89" t="str">
        <f>IF('Flere-Kilder-til-DD'!F15="","",'Flere-Kilder-til-DD'!F15)</f>
        <v/>
      </c>
      <c r="F20" s="89" t="str">
        <f ca="1">IF('Flere-Kilder-til-DD'!K15="","",'Flere-Kilder-til-DD'!K15)</f>
        <v/>
      </c>
      <c r="G20" s="89" t="str">
        <f ca="1">IF('Flere-Kilder-til-DD'!L15="","",'Flere-Kilder-til-DD'!L15)</f>
        <v/>
      </c>
      <c r="H20" s="90" t="str">
        <f ca="1">IF('Flere-Kilder-til-DD'!M15="","",'Flere-Kilder-til-DD'!M15)</f>
        <v/>
      </c>
      <c r="I20" s="89"/>
      <c r="J20" s="89"/>
      <c r="K20" s="89"/>
    </row>
    <row r="21" spans="1:11" x14ac:dyDescent="0.25">
      <c r="A21" s="89" t="str">
        <f>IF('Flere-Kilder-til-DD'!A16="","",'Flere-Kilder-til-DD'!A16)</f>
        <v/>
      </c>
      <c r="B21" s="89" t="str">
        <f>IF('Flere-Kilder-til-DD'!C16="","",'Flere-Kilder-til-DD'!C16)</f>
        <v/>
      </c>
      <c r="C21" s="89" t="str">
        <f>IF('Flere-Kilder-til-DD'!O16="","",'Flere-Kilder-til-DD'!O16)</f>
        <v/>
      </c>
      <c r="D21" s="89" t="str">
        <f>IF('Flere-Kilder-til-DD'!E16="","",'Flere-Kilder-til-DD'!E16)</f>
        <v/>
      </c>
      <c r="E21" s="89" t="str">
        <f>IF('Flere-Kilder-til-DD'!F16="","",'Flere-Kilder-til-DD'!F16)</f>
        <v/>
      </c>
      <c r="F21" s="89" t="str">
        <f ca="1">IF('Flere-Kilder-til-DD'!K16="","",'Flere-Kilder-til-DD'!K16)</f>
        <v/>
      </c>
      <c r="G21" s="89" t="str">
        <f ca="1">IF('Flere-Kilder-til-DD'!L16="","",'Flere-Kilder-til-DD'!L16)</f>
        <v/>
      </c>
      <c r="H21" s="90" t="str">
        <f ca="1">IF('Flere-Kilder-til-DD'!M16="","",'Flere-Kilder-til-DD'!M16)</f>
        <v/>
      </c>
      <c r="I21" s="89"/>
      <c r="J21" s="89"/>
      <c r="K21" s="89"/>
    </row>
    <row r="22" spans="1:11" x14ac:dyDescent="0.25">
      <c r="A22" s="89" t="str">
        <f>IF('Flere-Kilder-til-DD'!A17="","",'Flere-Kilder-til-DD'!A17)</f>
        <v/>
      </c>
      <c r="B22" s="89" t="str">
        <f>IF('Flere-Kilder-til-DD'!C17="","",'Flere-Kilder-til-DD'!C17)</f>
        <v/>
      </c>
      <c r="C22" s="89" t="str">
        <f>IF('Flere-Kilder-til-DD'!O17="","",'Flere-Kilder-til-DD'!O17)</f>
        <v/>
      </c>
      <c r="D22" s="89" t="str">
        <f>IF('Flere-Kilder-til-DD'!E17="","",'Flere-Kilder-til-DD'!E17)</f>
        <v/>
      </c>
      <c r="E22" s="89" t="str">
        <f>IF('Flere-Kilder-til-DD'!F17="","",'Flere-Kilder-til-DD'!F17)</f>
        <v/>
      </c>
      <c r="F22" s="89" t="str">
        <f ca="1">IF('Flere-Kilder-til-DD'!K17="","",'Flere-Kilder-til-DD'!K17)</f>
        <v/>
      </c>
      <c r="G22" s="89" t="str">
        <f ca="1">IF('Flere-Kilder-til-DD'!L17="","",'Flere-Kilder-til-DD'!L17)</f>
        <v/>
      </c>
      <c r="H22" s="90" t="str">
        <f ca="1">IF('Flere-Kilder-til-DD'!M17="","",'Flere-Kilder-til-DD'!M17)</f>
        <v/>
      </c>
      <c r="I22" s="89"/>
      <c r="J22" s="89"/>
      <c r="K22" s="8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D17"/>
  <sheetViews>
    <sheetView workbookViewId="0">
      <selection activeCell="A8" sqref="A8"/>
    </sheetView>
  </sheetViews>
  <sheetFormatPr defaultRowHeight="15" x14ac:dyDescent="0.25"/>
  <cols>
    <col min="1" max="1" width="18.28515625" customWidth="1"/>
    <col min="3" max="3" width="21.140625" customWidth="1"/>
    <col min="4" max="4" width="53" customWidth="1"/>
  </cols>
  <sheetData>
    <row r="1" spans="1:4" ht="47.25" customHeight="1" x14ac:dyDescent="0.25">
      <c r="A1" s="116" t="s">
        <v>153</v>
      </c>
    </row>
    <row r="2" spans="1:4" ht="15.75" x14ac:dyDescent="0.25">
      <c r="A2" s="98" t="s">
        <v>135</v>
      </c>
      <c r="B2" s="99"/>
      <c r="C2" s="99"/>
    </row>
    <row r="9" spans="1:4" x14ac:dyDescent="0.25">
      <c r="C9" s="97" t="s">
        <v>137</v>
      </c>
      <c r="D9" s="97" t="s">
        <v>136</v>
      </c>
    </row>
    <row r="10" spans="1:4" x14ac:dyDescent="0.25">
      <c r="C10" t="s">
        <v>124</v>
      </c>
      <c r="D10" t="str">
        <f>MID(A1,SEARCH("af ",A1)+3,SEARCH("Kon",A1)-SEARCH("af ",A1)-4)</f>
        <v>Skole.</v>
      </c>
    </row>
    <row r="11" spans="1:4" x14ac:dyDescent="0.25">
      <c r="C11" t="s">
        <v>125</v>
      </c>
      <c r="D11" t="str">
        <f>MID(A1,SEARCH("on:",A1)+3,SEARCH("Fak",A1)-SEARCH("on:",A1)-4)</f>
        <v xml:space="preserve"> Carsten </v>
      </c>
    </row>
    <row r="12" spans="1:4" x14ac:dyDescent="0.25">
      <c r="C12" t="s">
        <v>126</v>
      </c>
      <c r="D12" t="str">
        <f>MID(A1,SEARCH("se:",A1)+3,SEARCH("E-m",A1)-SEARCH("se:",A1)-4)</f>
        <v xml:space="preserve"> Kilde Alle 55, 2210, Borg, Danmark</v>
      </c>
    </row>
    <row r="13" spans="1:4" x14ac:dyDescent="0.25">
      <c r="C13" t="s">
        <v>127</v>
      </c>
      <c r="D13" t="str">
        <f>MID(A1,SEARCH("il:",A1)+3,SEARCH("Tlf",A1)-SEARCH("il:",A1)-4)</f>
        <v xml:space="preserve"> ccaarr@borg.dk</v>
      </c>
    </row>
    <row r="14" spans="1:4" x14ac:dyDescent="0.25">
      <c r="C14" t="s">
        <v>128</v>
      </c>
      <c r="D14" t="str">
        <f>MID(A1,SEARCH("lf:",A1)+3,SEARCH("CVR",A1)-SEARCH("lf:",A1)-4)</f>
        <v xml:space="preserve"> 12345678</v>
      </c>
    </row>
    <row r="15" spans="1:4" x14ac:dyDescent="0.25">
      <c r="C15" t="s">
        <v>129</v>
      </c>
      <c r="D15" t="str">
        <f>MID(A1,SEARCH("VR:",A1)+3,SEARCH("EAN",A1)-SEARCH("VR:",A1)-4)</f>
        <v xml:space="preserve"> 12764447</v>
      </c>
    </row>
    <row r="16" spans="1:4" x14ac:dyDescent="0.25">
      <c r="C16" t="s">
        <v>130</v>
      </c>
      <c r="D16" t="str">
        <f>MID(A1,SEARCH("AN:",A1)+3,SEARCH("Anmeldelses",A1)-SEARCH("EAN:",A1)-4)</f>
        <v xml:space="preserve"> 5711111111222 </v>
      </c>
    </row>
    <row r="17" spans="3:4" x14ac:dyDescent="0.25">
      <c r="C17" t="s">
        <v>131</v>
      </c>
      <c r="D17" t="str">
        <f>MID(A1,SEARCH("Anmeldelses-ID:",A1)+15,SEARCH("Information",A1)-SEARCH("Anmeldelses-ID:",A1)-15)</f>
        <v xml:space="preserve"> 1122 </v>
      </c>
    </row>
  </sheetData>
  <sheetProtection algorithmName="SHA-512" hashValue="bJX+DbDaxYBbg1QwW94d3YdExvxDujPAhENG6oXZBAE3LQkY7cjzdFbVxYGA4txGWF1gCrT0531urOSdjUOWTA==" saltValue="AL8LYoivXMvMohot9lBhc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31"/>
  <sheetViews>
    <sheetView workbookViewId="0">
      <selection activeCell="A8" sqref="A8"/>
    </sheetView>
  </sheetViews>
  <sheetFormatPr defaultRowHeight="15" x14ac:dyDescent="0.25"/>
  <cols>
    <col min="2" max="2" width="19.42578125" customWidth="1"/>
    <col min="8" max="8" width="16.7109375" customWidth="1"/>
  </cols>
  <sheetData>
    <row r="1" spans="1:15" x14ac:dyDescent="0.25">
      <c r="A1" s="12"/>
      <c r="B1" s="33" t="s">
        <v>10</v>
      </c>
      <c r="C1" s="33"/>
      <c r="D1" s="33" t="s">
        <v>11</v>
      </c>
      <c r="E1" s="33"/>
      <c r="F1" s="33" t="s">
        <v>73</v>
      </c>
      <c r="G1" s="33"/>
      <c r="H1" s="33" t="s">
        <v>88</v>
      </c>
      <c r="I1" s="12"/>
      <c r="J1" s="12"/>
      <c r="K1" s="12"/>
      <c r="L1" s="12"/>
      <c r="M1" s="12"/>
      <c r="N1" s="12"/>
      <c r="O1" s="12"/>
    </row>
    <row r="2" spans="1:15" x14ac:dyDescent="0.25">
      <c r="A2" s="12"/>
      <c r="B2" s="12"/>
      <c r="C2" s="12"/>
      <c r="D2" s="12"/>
      <c r="E2" s="12"/>
      <c r="F2" s="12" t="s">
        <v>74</v>
      </c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2"/>
      <c r="B3" s="12" t="s">
        <v>77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12"/>
      <c r="B4" s="12" t="s">
        <v>0</v>
      </c>
      <c r="C4" s="12"/>
      <c r="D4" s="12" t="s">
        <v>78</v>
      </c>
      <c r="E4" s="12"/>
      <c r="F4" s="12" t="s">
        <v>71</v>
      </c>
      <c r="G4" s="12"/>
      <c r="H4" s="12" t="s">
        <v>84</v>
      </c>
      <c r="I4" s="12"/>
      <c r="J4" s="12"/>
      <c r="K4" s="12"/>
      <c r="L4" s="12"/>
      <c r="M4" s="12"/>
      <c r="N4" s="12"/>
      <c r="O4" s="12"/>
    </row>
    <row r="5" spans="1:15" x14ac:dyDescent="0.25">
      <c r="A5" s="12"/>
      <c r="B5" s="12" t="s">
        <v>1</v>
      </c>
      <c r="C5" s="12"/>
      <c r="D5" s="12" t="s">
        <v>12</v>
      </c>
      <c r="E5" s="12"/>
      <c r="F5" s="12" t="s">
        <v>72</v>
      </c>
      <c r="G5" s="12"/>
      <c r="H5" s="12" t="s">
        <v>89</v>
      </c>
      <c r="I5" s="12"/>
      <c r="J5" s="12"/>
      <c r="K5" s="12"/>
      <c r="L5" s="12"/>
      <c r="M5" s="12"/>
      <c r="N5" s="12"/>
      <c r="O5" s="12"/>
    </row>
    <row r="6" spans="1:15" x14ac:dyDescent="0.25">
      <c r="A6" s="12"/>
      <c r="B6" s="12" t="s">
        <v>2</v>
      </c>
      <c r="C6" s="12"/>
      <c r="D6" s="12" t="s">
        <v>13</v>
      </c>
      <c r="E6" s="12"/>
      <c r="F6" s="12"/>
      <c r="G6" s="12"/>
      <c r="H6" s="12" t="s">
        <v>122</v>
      </c>
      <c r="I6" s="12"/>
      <c r="J6" s="12"/>
      <c r="K6" s="12"/>
      <c r="L6" s="12"/>
      <c r="M6" s="12"/>
      <c r="N6" s="12"/>
      <c r="O6" s="12"/>
    </row>
    <row r="7" spans="1:15" x14ac:dyDescent="0.25">
      <c r="A7" s="12"/>
      <c r="B7" s="12" t="s">
        <v>3</v>
      </c>
      <c r="C7" s="12"/>
      <c r="D7" s="12" t="s">
        <v>14</v>
      </c>
      <c r="E7" s="12"/>
      <c r="F7" s="12"/>
      <c r="G7" s="12"/>
      <c r="H7" s="12" t="s">
        <v>90</v>
      </c>
      <c r="I7" s="12"/>
      <c r="J7" s="12"/>
      <c r="K7" s="12"/>
      <c r="L7" s="12"/>
      <c r="M7" s="12"/>
      <c r="N7" s="12"/>
      <c r="O7" s="12"/>
    </row>
    <row r="8" spans="1:15" x14ac:dyDescent="0.25">
      <c r="A8" s="12"/>
      <c r="B8" s="12" t="s">
        <v>4</v>
      </c>
      <c r="C8" s="12"/>
      <c r="D8" s="12"/>
      <c r="E8" s="12"/>
      <c r="F8" s="12"/>
      <c r="G8" s="12"/>
      <c r="H8" s="12" t="s">
        <v>91</v>
      </c>
      <c r="I8" s="12"/>
      <c r="J8" s="12"/>
      <c r="K8" s="12"/>
      <c r="L8" s="12"/>
      <c r="M8" s="12"/>
      <c r="N8" s="12"/>
      <c r="O8" s="12"/>
    </row>
    <row r="9" spans="1:15" x14ac:dyDescent="0.25">
      <c r="A9" s="12"/>
      <c r="B9" s="12" t="s">
        <v>148</v>
      </c>
      <c r="C9" s="12"/>
      <c r="D9" s="12"/>
      <c r="E9" s="12"/>
      <c r="F9" s="12"/>
      <c r="G9" s="12"/>
      <c r="H9" s="12" t="s">
        <v>92</v>
      </c>
      <c r="I9" s="12"/>
      <c r="J9" s="12"/>
      <c r="K9" s="12"/>
      <c r="L9" s="12"/>
      <c r="M9" s="12"/>
      <c r="N9" s="12"/>
      <c r="O9" s="12"/>
    </row>
    <row r="10" spans="1:15" x14ac:dyDescent="0.25">
      <c r="A10" s="12"/>
      <c r="B10" s="12" t="s">
        <v>5</v>
      </c>
      <c r="C10" s="12"/>
      <c r="D10" s="12"/>
      <c r="E10" s="12"/>
      <c r="F10" s="12"/>
      <c r="G10" s="12"/>
      <c r="H10" s="12" t="s">
        <v>77</v>
      </c>
      <c r="I10" s="12"/>
      <c r="J10" s="12"/>
      <c r="K10" s="12"/>
      <c r="L10" s="12"/>
      <c r="M10" s="12"/>
      <c r="N10" s="12"/>
      <c r="O10" s="12"/>
    </row>
    <row r="11" spans="1:15" x14ac:dyDescent="0.25">
      <c r="A11" s="12"/>
      <c r="B11" s="12" t="s">
        <v>6</v>
      </c>
      <c r="C11" s="12"/>
      <c r="D11" s="12"/>
      <c r="E11" s="12"/>
      <c r="F11" s="12"/>
      <c r="G11" s="12"/>
      <c r="H11" s="12" t="s">
        <v>147</v>
      </c>
      <c r="I11" s="12"/>
      <c r="J11" s="12"/>
      <c r="K11" s="12"/>
      <c r="L11" s="12"/>
      <c r="M11" s="12"/>
      <c r="N11" s="12"/>
      <c r="O11" s="12"/>
    </row>
    <row r="12" spans="1:15" x14ac:dyDescent="0.25">
      <c r="A12" s="12"/>
      <c r="B12" s="12" t="s">
        <v>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x14ac:dyDescent="0.25">
      <c r="A13" s="12"/>
      <c r="B13" s="12" t="s">
        <v>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x14ac:dyDescent="0.25">
      <c r="A14" s="12"/>
      <c r="B14" s="12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x14ac:dyDescent="0.25">
      <c r="A15" s="12"/>
      <c r="B15" s="12" t="s">
        <v>21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x14ac:dyDescent="0.25">
      <c r="A16" s="12"/>
      <c r="B16" s="12" t="s">
        <v>147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</sheetData>
  <sheetProtection algorithmName="SHA-512" hashValue="yNsAbYeP4O4BCaYFhU+FjJod7t3ooIzTlKVEF8/RY1THTo6GswlTmQFlEklScYKu8qUB5YzbyGw+4w/PJ0YPvA==" saltValue="mq+giJbvdawq9wXWglj69A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44"/>
  <sheetViews>
    <sheetView workbookViewId="0">
      <selection activeCell="A8" sqref="A8"/>
    </sheetView>
  </sheetViews>
  <sheetFormatPr defaultRowHeight="15" x14ac:dyDescent="0.25"/>
  <cols>
    <col min="1" max="1" width="12.5703125" style="12" customWidth="1"/>
    <col min="2" max="2" width="9.140625" style="12"/>
    <col min="3" max="3" width="10.7109375" style="12" customWidth="1"/>
    <col min="4" max="4" width="11" style="12" bestFit="1" customWidth="1"/>
    <col min="5" max="5" width="9.140625" style="12"/>
    <col min="6" max="7" width="15.28515625" customWidth="1"/>
  </cols>
  <sheetData>
    <row r="1" spans="1:7" x14ac:dyDescent="0.25">
      <c r="B1" s="33" t="s">
        <v>51</v>
      </c>
      <c r="C1" s="50" t="s">
        <v>95</v>
      </c>
      <c r="D1" s="51">
        <v>44994</v>
      </c>
    </row>
    <row r="2" spans="1:7" x14ac:dyDescent="0.25">
      <c r="A2" s="33" t="s">
        <v>53</v>
      </c>
      <c r="B2" s="33" t="s">
        <v>52</v>
      </c>
      <c r="G2" s="100" t="s">
        <v>152</v>
      </c>
    </row>
    <row r="3" spans="1:7" x14ac:dyDescent="0.25">
      <c r="A3" s="6"/>
      <c r="B3" s="33"/>
    </row>
    <row r="4" spans="1:7" x14ac:dyDescent="0.25">
      <c r="A4" s="12" t="s">
        <v>55</v>
      </c>
      <c r="B4" s="12">
        <f>D4*365.25</f>
        <v>157861.04999999999</v>
      </c>
      <c r="D4" s="12">
        <v>432.2</v>
      </c>
      <c r="E4" s="12" t="s">
        <v>57</v>
      </c>
      <c r="G4" t="s">
        <v>138</v>
      </c>
    </row>
    <row r="5" spans="1:7" x14ac:dyDescent="0.25">
      <c r="A5" s="12" t="s">
        <v>59</v>
      </c>
      <c r="B5" s="12">
        <f>B4</f>
        <v>157861.04999999999</v>
      </c>
      <c r="D5" s="12">
        <v>432.2</v>
      </c>
      <c r="E5" s="12" t="s">
        <v>57</v>
      </c>
      <c r="G5" t="s">
        <v>138</v>
      </c>
    </row>
    <row r="6" spans="1:7" x14ac:dyDescent="0.25">
      <c r="A6" s="12" t="s">
        <v>22</v>
      </c>
      <c r="B6" s="12">
        <v>3744.1875</v>
      </c>
      <c r="G6" t="s">
        <v>140</v>
      </c>
    </row>
    <row r="7" spans="1:7" x14ac:dyDescent="0.25">
      <c r="A7" s="12" t="s">
        <v>23</v>
      </c>
      <c r="B7" s="12">
        <v>53.2</v>
      </c>
    </row>
    <row r="8" spans="1:7" x14ac:dyDescent="0.25">
      <c r="A8" s="12" t="s">
        <v>56</v>
      </c>
      <c r="B8" s="12">
        <f>D8*365.25</f>
        <v>2092882.5</v>
      </c>
      <c r="D8" s="12">
        <v>5730</v>
      </c>
      <c r="E8" s="12" t="s">
        <v>57</v>
      </c>
      <c r="G8" t="s">
        <v>145</v>
      </c>
    </row>
    <row r="9" spans="1:7" x14ac:dyDescent="0.25">
      <c r="A9" s="12" t="s">
        <v>24</v>
      </c>
      <c r="B9" s="12">
        <v>462.2</v>
      </c>
      <c r="G9" t="s">
        <v>140</v>
      </c>
    </row>
    <row r="10" spans="1:7" x14ac:dyDescent="0.25">
      <c r="A10" s="12" t="s">
        <v>60</v>
      </c>
      <c r="B10" s="12">
        <f>D10*365.25</f>
        <v>966.81674999999996</v>
      </c>
      <c r="D10" s="12">
        <v>2.6469999999999998</v>
      </c>
      <c r="E10" s="12" t="s">
        <v>57</v>
      </c>
    </row>
    <row r="11" spans="1:7" x14ac:dyDescent="0.25">
      <c r="A11" s="12" t="s">
        <v>25</v>
      </c>
      <c r="B11" s="12">
        <v>77.3</v>
      </c>
    </row>
    <row r="12" spans="1:7" x14ac:dyDescent="0.25">
      <c r="A12" s="12" t="s">
        <v>26</v>
      </c>
      <c r="B12" s="12">
        <v>271.8</v>
      </c>
      <c r="G12" t="s">
        <v>143</v>
      </c>
    </row>
    <row r="13" spans="1:7" x14ac:dyDescent="0.25">
      <c r="A13" s="12" t="s">
        <v>27</v>
      </c>
      <c r="B13" s="12">
        <v>70.849999999999994</v>
      </c>
    </row>
    <row r="14" spans="1:7" x14ac:dyDescent="0.25">
      <c r="A14" s="12" t="s">
        <v>28</v>
      </c>
      <c r="B14" s="12">
        <v>1924.8674999999998</v>
      </c>
      <c r="G14" t="s">
        <v>140</v>
      </c>
    </row>
    <row r="15" spans="1:7" x14ac:dyDescent="0.25">
      <c r="A15" s="12" t="s">
        <v>29</v>
      </c>
      <c r="B15" s="12">
        <v>27.7</v>
      </c>
    </row>
    <row r="16" spans="1:7" x14ac:dyDescent="0.25">
      <c r="A16" s="12" t="s">
        <v>30</v>
      </c>
      <c r="B16" s="12">
        <v>767.02499999999998</v>
      </c>
    </row>
    <row r="17" spans="1:7" x14ac:dyDescent="0.25">
      <c r="A17" s="12" t="s">
        <v>31</v>
      </c>
      <c r="B17" s="12">
        <v>10994.025</v>
      </c>
      <c r="G17" t="s">
        <v>140</v>
      </c>
    </row>
    <row r="18" spans="1:7" x14ac:dyDescent="0.25">
      <c r="A18" s="12" t="s">
        <v>32</v>
      </c>
      <c r="B18" s="12">
        <v>4938.18</v>
      </c>
    </row>
    <row r="19" spans="1:7" x14ac:dyDescent="0.25">
      <c r="A19" s="12" t="s">
        <v>33</v>
      </c>
      <c r="B19" s="12">
        <v>3141.15</v>
      </c>
    </row>
    <row r="20" spans="1:7" x14ac:dyDescent="0.25">
      <c r="A20" s="12" t="s">
        <v>34</v>
      </c>
      <c r="B20" s="12">
        <v>1738.59</v>
      </c>
    </row>
    <row r="21" spans="1:7" x14ac:dyDescent="0.25">
      <c r="A21" s="12" t="s">
        <v>35</v>
      </c>
      <c r="B21" s="12">
        <v>1000.7850000000001</v>
      </c>
    </row>
    <row r="22" spans="1:7" x14ac:dyDescent="0.25">
      <c r="A22" s="12" t="s">
        <v>36</v>
      </c>
      <c r="B22" s="12">
        <v>242</v>
      </c>
      <c r="G22" t="s">
        <v>143</v>
      </c>
    </row>
    <row r="23" spans="1:7" x14ac:dyDescent="0.25">
      <c r="A23" s="12" t="s">
        <v>37</v>
      </c>
      <c r="B23" s="12">
        <v>270.95</v>
      </c>
    </row>
    <row r="24" spans="1:7" x14ac:dyDescent="0.25">
      <c r="A24" s="12" t="s">
        <v>38</v>
      </c>
      <c r="B24" s="12">
        <f>D24*365.25</f>
        <v>4529.1000000000004</v>
      </c>
      <c r="D24" s="12">
        <v>12.4</v>
      </c>
      <c r="E24" s="12" t="s">
        <v>57</v>
      </c>
      <c r="G24">
        <v>261</v>
      </c>
    </row>
    <row r="25" spans="1:7" x14ac:dyDescent="0.25">
      <c r="A25" s="12" t="s">
        <v>39</v>
      </c>
      <c r="B25" s="12">
        <v>59.5</v>
      </c>
      <c r="G25" t="s">
        <v>142</v>
      </c>
    </row>
    <row r="26" spans="1:7" x14ac:dyDescent="0.25">
      <c r="A26" s="12" t="s">
        <v>40</v>
      </c>
      <c r="B26" s="12">
        <v>8</v>
      </c>
    </row>
    <row r="27" spans="1:7" x14ac:dyDescent="0.25">
      <c r="A27" s="12" t="s">
        <v>41</v>
      </c>
      <c r="B27" s="12">
        <v>74</v>
      </c>
    </row>
    <row r="28" spans="1:7" x14ac:dyDescent="0.25">
      <c r="A28" s="12" t="s">
        <v>42</v>
      </c>
      <c r="B28" s="12">
        <v>312.3</v>
      </c>
    </row>
    <row r="29" spans="1:7" x14ac:dyDescent="0.25">
      <c r="A29" s="12" t="s">
        <v>43</v>
      </c>
      <c r="B29" s="12">
        <f>D29*365.25</f>
        <v>950.3074499999999</v>
      </c>
      <c r="D29" s="12">
        <v>2.6017999999999999</v>
      </c>
      <c r="E29" s="12" t="s">
        <v>57</v>
      </c>
      <c r="G29" t="s">
        <v>144</v>
      </c>
    </row>
    <row r="30" spans="1:7" x14ac:dyDescent="0.25">
      <c r="A30" s="12" t="s">
        <v>44</v>
      </c>
      <c r="B30" s="12">
        <f>D30*365.25</f>
        <v>36963.300000000003</v>
      </c>
      <c r="D30" s="12">
        <v>101.2</v>
      </c>
      <c r="E30" s="12" t="s">
        <v>57</v>
      </c>
      <c r="G30" t="s">
        <v>144</v>
      </c>
    </row>
    <row r="31" spans="1:7" x14ac:dyDescent="0.25">
      <c r="A31" s="12" t="s">
        <v>45</v>
      </c>
      <c r="B31" s="12">
        <v>138.4</v>
      </c>
      <c r="G31" t="s">
        <v>146</v>
      </c>
    </row>
    <row r="32" spans="1:7" x14ac:dyDescent="0.25">
      <c r="A32" s="12" t="s">
        <v>54</v>
      </c>
      <c r="B32" s="12">
        <f>D32*365.25</f>
        <v>584400</v>
      </c>
      <c r="D32" s="12">
        <v>1600</v>
      </c>
      <c r="E32" s="12" t="s">
        <v>57</v>
      </c>
      <c r="G32" t="s">
        <v>139</v>
      </c>
    </row>
    <row r="33" spans="1:7" x14ac:dyDescent="0.25">
      <c r="A33" s="12" t="s">
        <v>58</v>
      </c>
      <c r="B33" s="12">
        <f>B32</f>
        <v>584400</v>
      </c>
      <c r="D33" s="12">
        <v>1600</v>
      </c>
      <c r="E33" s="12" t="s">
        <v>57</v>
      </c>
      <c r="G33" t="s">
        <v>139</v>
      </c>
    </row>
    <row r="34" spans="1:7" x14ac:dyDescent="0.25">
      <c r="A34" s="12" t="s">
        <v>46</v>
      </c>
      <c r="B34" s="12">
        <v>371.5</v>
      </c>
      <c r="G34" t="s">
        <v>140</v>
      </c>
    </row>
    <row r="35" spans="1:7" x14ac:dyDescent="0.25">
      <c r="A35" s="12" t="s">
        <v>47</v>
      </c>
      <c r="B35" s="12">
        <v>119.8</v>
      </c>
      <c r="G35" t="s">
        <v>143</v>
      </c>
    </row>
    <row r="36" spans="1:7" x14ac:dyDescent="0.25">
      <c r="A36" s="12" t="s">
        <v>97</v>
      </c>
      <c r="B36" s="12">
        <v>1.93</v>
      </c>
    </row>
    <row r="37" spans="1:7" x14ac:dyDescent="0.25">
      <c r="A37" s="12" t="s">
        <v>96</v>
      </c>
      <c r="B37" s="12">
        <v>25.6</v>
      </c>
      <c r="G37" t="s">
        <v>143</v>
      </c>
    </row>
    <row r="38" spans="1:7" x14ac:dyDescent="0.25">
      <c r="A38" s="12" t="s">
        <v>48</v>
      </c>
      <c r="B38" s="12">
        <v>64.8</v>
      </c>
      <c r="G38" t="s">
        <v>143</v>
      </c>
    </row>
    <row r="39" spans="1:7" x14ac:dyDescent="0.25">
      <c r="A39" s="12" t="s">
        <v>49</v>
      </c>
      <c r="B39" s="12">
        <v>10515.547500000001</v>
      </c>
      <c r="C39" s="34"/>
      <c r="G39" t="s">
        <v>140</v>
      </c>
    </row>
    <row r="40" spans="1:7" x14ac:dyDescent="0.25">
      <c r="A40" s="12" t="s">
        <v>61</v>
      </c>
      <c r="B40" s="12">
        <f>1.92*365.25</f>
        <v>701.28</v>
      </c>
    </row>
    <row r="41" spans="1:7" x14ac:dyDescent="0.25">
      <c r="A41" s="12" t="s">
        <v>62</v>
      </c>
      <c r="B41" s="12">
        <f>D41*365.25</f>
        <v>5296125000000</v>
      </c>
      <c r="D41" s="35">
        <v>14500000000</v>
      </c>
      <c r="E41" s="12" t="s">
        <v>57</v>
      </c>
      <c r="G41" t="s">
        <v>141</v>
      </c>
    </row>
    <row r="42" spans="1:7" x14ac:dyDescent="0.25">
      <c r="A42" s="12" t="s">
        <v>63</v>
      </c>
      <c r="B42" s="12">
        <f>D42*365.25</f>
        <v>255675000000</v>
      </c>
      <c r="D42" s="35">
        <v>700000000</v>
      </c>
      <c r="E42" s="12" t="s">
        <v>57</v>
      </c>
      <c r="F42" t="s">
        <v>94</v>
      </c>
      <c r="G42" t="s">
        <v>141</v>
      </c>
    </row>
    <row r="43" spans="1:7" x14ac:dyDescent="0.25">
      <c r="A43" s="12" t="s">
        <v>50</v>
      </c>
      <c r="B43" s="12">
        <v>244.3</v>
      </c>
      <c r="G43" t="s">
        <v>142</v>
      </c>
    </row>
    <row r="44" spans="1:7" x14ac:dyDescent="0.25">
      <c r="A44" s="33"/>
      <c r="B44" s="33"/>
    </row>
  </sheetData>
  <sheetProtection algorithmName="SHA-512" hashValue="KwC11YmIVt8QpV1gzb7R4ExeRn6373a8ZtyQAgKmu16RqaEbc+3lgpyg/bu0t5OW0T7bS0d4PdKTYA/Zy+Ky0Q==" saltValue="MGOKydnPCZ4XN5tOksNXIw==" spinCount="100000" sheet="1" objects="1" scenarios="1"/>
  <sortState ref="A3:E41">
    <sortCondition ref="A3:A4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3:C15"/>
  <sheetViews>
    <sheetView workbookViewId="0">
      <selection activeCell="A8" sqref="A8"/>
    </sheetView>
  </sheetViews>
  <sheetFormatPr defaultRowHeight="15" x14ac:dyDescent="0.25"/>
  <sheetData>
    <row r="3" spans="1:3" x14ac:dyDescent="0.25">
      <c r="A3" t="s">
        <v>14</v>
      </c>
      <c r="B3" s="52">
        <v>1000000000</v>
      </c>
      <c r="C3" t="s">
        <v>78</v>
      </c>
    </row>
    <row r="4" spans="1:3" x14ac:dyDescent="0.25">
      <c r="A4" t="s">
        <v>13</v>
      </c>
      <c r="B4" s="52">
        <v>1000000</v>
      </c>
      <c r="C4" t="s">
        <v>78</v>
      </c>
    </row>
    <row r="5" spans="1:3" x14ac:dyDescent="0.25">
      <c r="A5" t="s">
        <v>12</v>
      </c>
      <c r="B5" s="52">
        <v>1000</v>
      </c>
      <c r="C5" t="s">
        <v>78</v>
      </c>
    </row>
    <row r="6" spans="1:3" x14ac:dyDescent="0.25">
      <c r="A6" t="s">
        <v>78</v>
      </c>
      <c r="B6" s="52">
        <v>1</v>
      </c>
      <c r="C6" t="s">
        <v>78</v>
      </c>
    </row>
    <row r="11" spans="1:3" x14ac:dyDescent="0.25">
      <c r="A11" t="s">
        <v>101</v>
      </c>
    </row>
    <row r="12" spans="1:3" x14ac:dyDescent="0.25">
      <c r="A12" s="54">
        <f>LOG(B6)</f>
        <v>0</v>
      </c>
      <c r="B12" t="s">
        <v>78</v>
      </c>
    </row>
    <row r="13" spans="1:3" x14ac:dyDescent="0.25">
      <c r="A13">
        <v>3</v>
      </c>
      <c r="B13" t="s">
        <v>12</v>
      </c>
    </row>
    <row r="14" spans="1:3" x14ac:dyDescent="0.25">
      <c r="A14">
        <v>6</v>
      </c>
      <c r="B14" t="s">
        <v>13</v>
      </c>
    </row>
    <row r="15" spans="1:3" x14ac:dyDescent="0.25">
      <c r="A15">
        <v>9</v>
      </c>
      <c r="B15" t="s">
        <v>14</v>
      </c>
    </row>
  </sheetData>
  <sheetProtection algorithmName="SHA-512" hashValue="BAXVA0obOhieub+zjG/aQYBDSLhRvTzz38+Ts48MahKfWHei/kU/L6Igc0xwKzZgiNeimkbmAbMZ2V/5iYNR0g==" saltValue="PE4t6AngosxkoY5P0qlF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Flere-Kilder-til-DD</vt:lpstr>
      <vt:lpstr>ADS_DD-info</vt:lpstr>
      <vt:lpstr>Anmeldelse_email</vt:lpstr>
      <vt:lpstr>Drop-down-lister</vt:lpstr>
      <vt:lpstr>Half-life</vt:lpstr>
      <vt:lpstr>Enhed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Esmann Mølholt</dc:creator>
  <cp:lastModifiedBy>Torben Esmann Mølholt</cp:lastModifiedBy>
  <dcterms:created xsi:type="dcterms:W3CDTF">2020-09-23T08:47:16Z</dcterms:created>
  <dcterms:modified xsi:type="dcterms:W3CDTF">2023-05-04T11:27:27Z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d9a29f-7d17-4193-85e4-1bef0fc2e901_Enabled">
    <vt:lpwstr>true</vt:lpwstr>
  </property>
  <property fmtid="{D5CDD505-2E9C-101B-9397-08002B2CF9AE}" pid="3" name="MSIP_Label_b8d9a29f-7d17-4193-85e4-1bef0fc2e901_SetDate">
    <vt:lpwstr>2021-12-20T12:16:23Z</vt:lpwstr>
  </property>
  <property fmtid="{D5CDD505-2E9C-101B-9397-08002B2CF9AE}" pid="4" name="MSIP_Label_b8d9a29f-7d17-4193-85e4-1bef0fc2e901_Method">
    <vt:lpwstr>Standard</vt:lpwstr>
  </property>
  <property fmtid="{D5CDD505-2E9C-101B-9397-08002B2CF9AE}" pid="5" name="MSIP_Label_b8d9a29f-7d17-4193-85e4-1bef0fc2e901_Name">
    <vt:lpwstr>b8d9a29f-7d17-4193-85e4-1bef0fc2e901</vt:lpwstr>
  </property>
  <property fmtid="{D5CDD505-2E9C-101B-9397-08002B2CF9AE}" pid="6" name="MSIP_Label_b8d9a29f-7d17-4193-85e4-1bef0fc2e901_SiteId">
    <vt:lpwstr>100b3c99-f3e2-4da0-9c8a-b9d345742c36</vt:lpwstr>
  </property>
  <property fmtid="{D5CDD505-2E9C-101B-9397-08002B2CF9AE}" pid="7" name="MSIP_Label_b8d9a29f-7d17-4193-85e4-1bef0fc2e901_ActionId">
    <vt:lpwstr>b3664ba4-d09a-403f-91d3-1bf804352e22</vt:lpwstr>
  </property>
  <property fmtid="{D5CDD505-2E9C-101B-9397-08002B2CF9AE}" pid="8" name="MSIP_Label_b8d9a29f-7d17-4193-85e4-1bef0fc2e901_ContentBits">
    <vt:lpwstr>1</vt:lpwstr>
  </property>
</Properties>
</file>